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2"/>
  </bookViews>
  <sheets>
    <sheet name="Conto economico" sheetId="1" r:id="rId1"/>
    <sheet name="Stato patrimoniale" sheetId="2" r:id="rId2"/>
    <sheet name="Rendiconto finanziario" sheetId="3" r:id="rId3"/>
    <sheet name="GAS" sheetId="4" r:id="rId4"/>
    <sheet name="Electrico" sheetId="5" r:id="rId5"/>
    <sheet name="Idrico" sheetId="6" r:id="rId6"/>
    <sheet name="Ambiente" sheetId="7" r:id="rId7"/>
    <sheet name="Altri" sheetId="8" r:id="rId8"/>
  </sheets>
  <definedNames/>
  <calcPr fullCalcOnLoad="1"/>
</workbook>
</file>

<file path=xl/sharedStrings.xml><?xml version="1.0" encoding="utf-8"?>
<sst xmlns="http://schemas.openxmlformats.org/spreadsheetml/2006/main" count="260" uniqueCount="163">
  <si>
    <t xml:space="preserve">€ /000 </t>
  </si>
  <si>
    <t>Note</t>
  </si>
  <si>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</si>
  <si>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</si>
  <si>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</si>
  <si>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</si>
  <si>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</si>
  <si>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</si>
  <si>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</si>
  <si>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</si>
  <si>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</si>
  <si>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</si>
  <si>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</si>
  <si>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</si>
  <si>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</si>
  <si>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</si>
  <si>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</si>
  <si>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</si>
  <si>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di cui non ricorrenti 32.930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</si>
  <si>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</si>
  <si>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</si>
  <si>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</si>
  <si>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</si>
  <si>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</si>
  <si>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</si>
  <si>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</si>
  <si>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 xml:space="preserve">Conto economico                                                              </t>
  </si>
  <si>
    <t xml:space="preserve">Stato patrimoniale                                                                   € /000 </t>
  </si>
  <si>
    <t>31 Dic 2006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</si>
  <si>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</si>
  <si>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</si>
  <si>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</si>
  <si>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</si>
  <si>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</si>
  <si>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>Partecipazioni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</si>
  <si>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</si>
  <si>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</si>
  <si>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</si>
  <si>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</si>
  <si>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</si>
  <si>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</si>
  <si>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 xml:space="preserve">Lavori in corso su ordinazione </t>
  </si>
  <si>
    <t>Altre attività correnti</t>
  </si>
  <si>
    <t>Disponibilità liquide e mezzi equivalenti</t>
  </si>
  <si>
    <t>Totale attività</t>
  </si>
  <si>
    <t>Capitale sociale e riserve</t>
  </si>
  <si>
    <t xml:space="preserve">Capitale sociale </t>
  </si>
  <si>
    <t>-Riserva azioni proprie valore nominale</t>
  </si>
  <si>
    <t xml:space="preserve">Riserve </t>
  </si>
  <si>
    <t>-Riserva azioni proprie valore eccedente il valore nominale</t>
  </si>
  <si>
    <t>Riserva per strumenti derivati valutati al fair value </t>
  </si>
  <si>
    <t xml:space="preserve">Utile (perdita) portato a nuovo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</si>
  <si>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</si>
  <si>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</si>
  <si>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</si>
  <si>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</si>
  <si>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</si>
  <si>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>Finanziamenti – scadenti oltre l’esercizio successivo</t>
  </si>
  <si>
    <t xml:space="preserve">Trattamento fine rapporto ed altri benefici </t>
  </si>
  <si>
    <t>Fondi per rischi ed oneri</t>
  </si>
  <si>
    <t>Passività fiscali differite</t>
  </si>
  <si>
    <t>Debiti per locazioni finanziarie – scadenti oltre l’esercizio successivo</t>
  </si>
  <si>
    <t>Passività correnti</t>
  </si>
  <si>
    <t>Banche e finanziamenti – scadenti entro l’esercizio successivo</t>
  </si>
  <si>
    <t>Debiti commerciali</t>
  </si>
  <si>
    <t>Debiti tributari</t>
  </si>
  <si>
    <t>Altre passività correnti</t>
  </si>
  <si>
    <t>Totale passività</t>
  </si>
  <si>
    <t>Totale patrimonio netto e passività</t>
  </si>
  <si>
    <t>Attività di gestione</t>
  </si>
  <si>
    <t>Cash flow</t>
  </si>
  <si>
    <t>Utile di gruppo e di terzi</t>
  </si>
  <si>
    <t>Ammortamento e svalutazione immobilizzazioni materiali</t>
  </si>
  <si>
    <t>Ammortamento e svalutazione attività immateriali</t>
  </si>
  <si>
    <t xml:space="preserve">Totale cash flow </t>
  </si>
  <si>
    <t>Variazione imposte anticipate e differite</t>
  </si>
  <si>
    <t>Trattamento di fine rapporto e altri benefici:</t>
  </si>
  <si>
    <t>Accantonamenti / (utilizzi)</t>
  </si>
  <si>
    <t>Fondi per rischi ed oneri:</t>
  </si>
  <si>
    <t>Totale cash flow prima delle variazioni del capitale circolante netto</t>
  </si>
  <si>
    <t>Capitale circolante</t>
  </si>
  <si>
    <t>Variazione crediti commerciali</t>
  </si>
  <si>
    <t>Variazioni rimanenze</t>
  </si>
  <si>
    <t>Variazione altre attività correnti</t>
  </si>
  <si>
    <t>Variazione debiti commerciali</t>
  </si>
  <si>
    <t>Variazione debiti tributari</t>
  </si>
  <si>
    <t>Variazione altre passività correnti</t>
  </si>
  <si>
    <t>Variazione capitale circolante</t>
  </si>
  <si>
    <t>Disponibilità generate dall'attività di gestione</t>
  </si>
  <si>
    <t>a)</t>
  </si>
  <si>
    <t>Attività di investimento</t>
  </si>
  <si>
    <t>Disinvestimento/(investimento) in immobilizzazioni materiali al</t>
  </si>
  <si>
    <t>netto degli investimenti/disinvestimenti netti</t>
  </si>
  <si>
    <t>Disinvestimento/(investimento) in attività immateriali al</t>
  </si>
  <si>
    <t>Avviamento</t>
  </si>
  <si>
    <t>Investimenti in partecipazioni al netto dei disinvestimenti</t>
  </si>
  <si>
    <t>(Incremento) / decremento di altre attività di investimento</t>
  </si>
  <si>
    <t>Disponibilità generate/(assorbite) dall'attività di investimento</t>
  </si>
  <si>
    <t>b)</t>
  </si>
  <si>
    <t>Attività di finanziamento</t>
  </si>
  <si>
    <t>Finanziamenti a medio/lungo termine</t>
  </si>
  <si>
    <t>Variazione delle voci di patrimonio netto</t>
  </si>
  <si>
    <t>Variazione di indebitamento bancario a breve termine</t>
  </si>
  <si>
    <t>Dividendi distribuiti</t>
  </si>
  <si>
    <t>Variazione dei debiti per locazioni finanziarie</t>
  </si>
  <si>
    <t>Variazioni strumenti finanziari - derivati</t>
  </si>
  <si>
    <t>Disponibilità generate/(assorbite) dall'attività di finanziamento</t>
  </si>
  <si>
    <t>c)</t>
  </si>
  <si>
    <t>(a+b+c)</t>
  </si>
  <si>
    <t>Variazione della posizione finanziaria netta</t>
  </si>
  <si>
    <t>Disponibilità liquide e mezzi equivalenti all'inizio dell'esercizio</t>
  </si>
  <si>
    <t>Disponibilità liquide e mezzi equivalenti alla fine dell'esercizio</t>
  </si>
  <si>
    <t>(*)  Ai sensi della Delibera Consob n.15519 del 27 luglio 2006, gli effetti dei rapporti con parti correlate sul rendiconto finanziario</t>
  </si>
  <si>
    <t>sono evidenziati nell'apposito schema di rendiconto finanziario riportato nelle pagine successive e sono ulteriormente descritti al</t>
  </si>
  <si>
    <t>paragrafo 2.03 del presente bilancio d'esercizio.</t>
  </si>
  <si>
    <t xml:space="preserve">Rendiconto finanziario consolidato (*)                                                          </t>
  </si>
  <si>
    <t>Dati quantitativi</t>
  </si>
  <si>
    <t>Var. Ass.</t>
  </si>
  <si>
    <t>Var. %</t>
  </si>
  <si>
    <t>Volumi distribuiti (milioni di mcubi)</t>
  </si>
  <si>
    <t>Volumi venduti (milioni di mcubi)</t>
  </si>
  <si>
    <t>- di cui volumi Trading</t>
  </si>
  <si>
    <t>Inc%</t>
  </si>
  <si>
    <t>Ricavi</t>
  </si>
  <si>
    <t>Costi operativi</t>
  </si>
  <si>
    <t>Margine operativo lordo</t>
  </si>
  <si>
    <t>Conto economico(mln/€)</t>
  </si>
  <si>
    <t>(mln/€)</t>
  </si>
  <si>
    <t>Margine operativo lordo area</t>
  </si>
  <si>
    <t>Margine operativo lordo gruppo</t>
  </si>
  <si>
    <t>Peso percentuale</t>
  </si>
  <si>
    <t>Volumi venduti (Gw/h)</t>
  </si>
  <si>
    <t>Volumi distribuiti (Gw/h)</t>
  </si>
  <si>
    <t>Acquedotto</t>
  </si>
  <si>
    <t>Fognatura</t>
  </si>
  <si>
    <t>Depurazione</t>
  </si>
  <si>
    <t>Dati Quantitativi (migliaia di tonnellate)</t>
  </si>
  <si>
    <t>Rifiuti urbani</t>
  </si>
  <si>
    <t>Rifiuti da mercato</t>
  </si>
  <si>
    <t>Rifiuti speciali da sottoprodotti impianti</t>
  </si>
  <si>
    <t>Clienti diretti società controllate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</si>
  <si>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</si>
  <si>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</si>
  <si>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</si>
  <si>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</si>
  <si>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</si>
  <si>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</si>
  <si>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</si>
  <si>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</si>
  <si>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Teleriscaldamento</t>
  </si>
  <si>
    <t>Volumi calore distribuiti (Gwht)</t>
  </si>
  <si>
    <t>Illuminazione pubblica</t>
  </si>
  <si>
    <t>Punti luce (migliaia)</t>
  </si>
  <si>
    <t>Comuni serviti</t>
  </si>
  <si>
    <t>Patrimonio netto</t>
  </si>
  <si>
    <t>Passività</t>
  </si>
  <si>
    <t>+2,5 p.p.</t>
  </si>
  <si>
    <t>13.1</t>
  </si>
  <si>
    <t>-9,5 p.p.</t>
  </si>
  <si>
    <t>+3,1 p.p.</t>
  </si>
  <si>
    <t>+3,8 p.p.</t>
  </si>
  <si>
    <t>-0.0 p.p.</t>
  </si>
  <si>
    <t>30 giu      2007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</si>
</sst>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dd\-mmm\-yyyy"/>
    <numFmt numFmtId="167" formatCode="[$-410]d\-mmm\-yy;@"/>
    <numFmt numFmtId="168" formatCode="#,##0.000;\-#,##0.000"/>
    <numFmt numFmtId="169" formatCode="[$-410]d\-mmm\-yyyy;@"/>
    <numFmt numFmtId="170" formatCode="#,##0;\(#,##0\)"/>
    <numFmt numFmtId="171" formatCode="_-* #,##0_-;\-* #,##0_-;_-* &quot;-&quot;??_-;_-@_-"/>
    <numFmt numFmtId="172" formatCode="0.0%"/>
    <numFmt numFmtId="173" formatCode="\+0.0%;\(0.0%\)"/>
    <numFmt numFmtId="174" formatCode="\+#,##0.0;\(#,##0.0\)"/>
    <numFmt numFmtId="175" formatCode="_-* #,##0.0_-;\-* #,##0.0_-;_-* &quot;-&quot;??_-;_-@_-"/>
    <numFmt numFmtId="176" formatCode="0.0"/>
    <numFmt numFmtId="177" formatCode="_-* #,##0.0_-;\-* #,##0.0_-;_-* &quot;-&quot;?_-;_-@_-"/>
  </numFmts>
  <fonts count="16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37" fontId="3" fillId="2" borderId="1" xfId="17" applyFont="1" applyFill="1" applyBorder="1" applyAlignment="1">
      <alignment horizontal="center" vertical="center"/>
      <protection/>
    </xf>
    <xf numFmtId="166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37" fontId="3" fillId="3" borderId="1" xfId="17" applyFont="1" applyFill="1" applyBorder="1" applyAlignment="1">
      <alignment horizontal="center" vertical="center"/>
      <protection/>
    </xf>
    <xf numFmtId="167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4" fillId="0" borderId="0" xfId="17" applyFont="1" applyAlignment="1" applyProtection="1">
      <alignment horizontal="center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4" fillId="0" borderId="0" xfId="17" applyFont="1" applyAlignment="1" applyProtection="1" quotePrefix="1">
      <alignment horizontal="left" wrapText="1"/>
      <protection hidden="1"/>
    </xf>
    <xf numFmtId="37" fontId="4" fillId="0" borderId="0" xfId="17" applyFont="1" applyAlignment="1" applyProtection="1" quotePrefix="1">
      <alignment horizontal="center"/>
      <protection hidden="1"/>
    </xf>
    <xf numFmtId="37" fontId="5" fillId="0" borderId="0" xfId="17" applyFont="1" applyFill="1" applyAlignment="1" applyProtection="1">
      <alignment horizontal="right" wrapText="1"/>
      <protection hidden="1"/>
    </xf>
    <xf numFmtId="37" fontId="6" fillId="0" borderId="0" xfId="17" applyFont="1" applyFill="1" applyBorder="1" applyProtection="1">
      <alignment/>
      <protection locked="0"/>
    </xf>
    <xf numFmtId="37" fontId="2" fillId="0" borderId="0" xfId="17" applyFont="1" applyAlignment="1" applyProtection="1">
      <alignment wrapText="1"/>
      <protection hidden="1"/>
    </xf>
    <xf numFmtId="37" fontId="2" fillId="0" borderId="0" xfId="17" applyFont="1" applyAlignment="1" applyProtection="1">
      <alignment horizontal="center"/>
      <protection hidden="1"/>
    </xf>
    <xf numFmtId="37" fontId="7" fillId="0" borderId="1" xfId="17" applyFont="1" applyFill="1" applyBorder="1" applyProtection="1">
      <alignment/>
      <protection locked="0"/>
    </xf>
    <xf numFmtId="37" fontId="7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2" xfId="17" applyFont="1" applyBorder="1" applyAlignment="1" applyProtection="1">
      <alignment wrapText="1"/>
      <protection hidden="1"/>
    </xf>
    <xf numFmtId="37" fontId="1" fillId="0" borderId="2" xfId="17" applyFill="1" applyBorder="1" applyProtection="1">
      <alignment/>
      <protection locked="0"/>
    </xf>
    <xf numFmtId="168" fontId="1" fillId="0" borderId="0" xfId="17" applyNumberFormat="1" applyFill="1" applyBorder="1" applyProtection="1">
      <alignment/>
      <protection locked="0"/>
    </xf>
    <xf numFmtId="37" fontId="4" fillId="0" borderId="3" xfId="17" applyFont="1" applyBorder="1" applyAlignment="1" applyProtection="1">
      <alignment wrapText="1"/>
      <protection hidden="1"/>
    </xf>
    <xf numFmtId="37" fontId="4" fillId="0" borderId="3" xfId="17" applyFont="1" applyBorder="1" applyAlignment="1" applyProtection="1">
      <alignment horizontal="center"/>
      <protection hidden="1"/>
    </xf>
    <xf numFmtId="37" fontId="1" fillId="0" borderId="3" xfId="17" applyFill="1" applyBorder="1" applyProtection="1">
      <alignment/>
      <protection locked="0"/>
    </xf>
    <xf numFmtId="37" fontId="3" fillId="3" borderId="1" xfId="17" applyFont="1" applyFill="1" applyBorder="1" applyAlignment="1">
      <alignment vertical="center"/>
      <protection/>
    </xf>
    <xf numFmtId="37" fontId="4" fillId="3" borderId="1" xfId="17" applyFont="1" applyFill="1" applyBorder="1" applyAlignment="1" applyProtection="1">
      <alignment horizontal="center" vertical="center"/>
      <protection hidden="1"/>
    </xf>
    <xf numFmtId="37" fontId="2" fillId="3" borderId="1" xfId="17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2" fillId="0" borderId="0" xfId="17" applyFont="1" applyAlignment="1" applyProtection="1">
      <alignment horizontal="center" vertical="center"/>
      <protection hidden="1"/>
    </xf>
    <xf numFmtId="37" fontId="4" fillId="0" borderId="0" xfId="17" applyFont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horizontal="right" vertical="center"/>
      <protection hidden="1"/>
    </xf>
    <xf numFmtId="37" fontId="1" fillId="0" borderId="0" xfId="17" applyFill="1" applyBorder="1" applyAlignment="1" applyProtection="1">
      <alignment vertical="center"/>
      <protection locked="0"/>
    </xf>
    <xf numFmtId="37" fontId="2" fillId="0" borderId="0" xfId="17" applyFont="1" applyFill="1" applyAlignment="1" applyProtection="1">
      <alignment horizontal="right" vertical="center"/>
      <protection hidden="1"/>
    </xf>
    <xf numFmtId="37" fontId="2" fillId="0" borderId="1" xfId="17" applyFont="1" applyBorder="1" applyAlignment="1" applyProtection="1">
      <alignment vertical="center"/>
      <protection hidden="1"/>
    </xf>
    <xf numFmtId="37" fontId="8" fillId="2" borderId="4" xfId="17" applyFont="1" applyFill="1" applyBorder="1" applyAlignment="1" applyProtection="1">
      <alignment vertical="center"/>
      <protection hidden="1"/>
    </xf>
    <xf numFmtId="37" fontId="2" fillId="2" borderId="4" xfId="17" applyFont="1" applyFill="1" applyBorder="1" applyAlignment="1" applyProtection="1">
      <alignment horizontal="center" vertical="center"/>
      <protection hidden="1"/>
    </xf>
    <xf numFmtId="37" fontId="2" fillId="2" borderId="4" xfId="17" applyFont="1" applyFill="1" applyBorder="1" applyAlignment="1" applyProtection="1">
      <alignment horizontal="right" vertical="center"/>
      <protection hidden="1"/>
    </xf>
    <xf numFmtId="37" fontId="3" fillId="3" borderId="1" xfId="17" applyFont="1" applyFill="1" applyBorder="1" applyAlignment="1">
      <alignment vertical="center" wrapText="1"/>
      <protection/>
    </xf>
    <xf numFmtId="0" fontId="4" fillId="3" borderId="1" xfId="17" applyNumberFormat="1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Fill="1" applyAlignment="1" applyProtection="1" quotePrefix="1">
      <alignment vertical="center" wrapText="1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8" fillId="0" borderId="0" xfId="17" applyFont="1" applyFill="1" applyAlignment="1" applyProtection="1">
      <alignment horizontal="right" vertical="center" wrapText="1"/>
      <protection hidden="1"/>
    </xf>
    <xf numFmtId="37" fontId="8" fillId="0" borderId="0" xfId="17" applyFont="1" applyAlignment="1" applyProtection="1">
      <alignment horizontal="center" vertical="center"/>
      <protection hidden="1"/>
    </xf>
    <xf numFmtId="37" fontId="8" fillId="0" borderId="0" xfId="17" applyFont="1" applyFill="1" applyAlignment="1" applyProtection="1">
      <alignment vertical="center" wrapText="1"/>
      <protection hidden="1"/>
    </xf>
    <xf numFmtId="37" fontId="2" fillId="0" borderId="5" xfId="17" applyFont="1" applyBorder="1" applyAlignment="1" applyProtection="1">
      <alignment vertical="center"/>
      <protection hidden="1"/>
    </xf>
    <xf numFmtId="37" fontId="8" fillId="2" borderId="1" xfId="17" applyFont="1" applyFill="1" applyBorder="1" applyAlignment="1" applyProtection="1">
      <alignment vertical="center" wrapText="1"/>
      <protection hidden="1"/>
    </xf>
    <xf numFmtId="0" fontId="9" fillId="2" borderId="1" xfId="0" applyFont="1" applyFill="1" applyBorder="1" applyAlignment="1">
      <alignment horizontal="center" vertical="center" wrapText="1"/>
    </xf>
    <xf numFmtId="37" fontId="7" fillId="2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3" borderId="0" xfId="0" applyFont="1" applyFill="1" applyAlignment="1">
      <alignment wrapText="1"/>
    </xf>
    <xf numFmtId="169" fontId="10" fillId="3" borderId="0" xfId="0" applyNumberFormat="1" applyFont="1" applyFill="1" applyAlignment="1">
      <alignment/>
    </xf>
    <xf numFmtId="14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69" fontId="10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170" fontId="11" fillId="0" borderId="0" xfId="0" applyNumberFormat="1" applyFont="1" applyFill="1" applyAlignment="1">
      <alignment/>
    </xf>
    <xf numFmtId="170" fontId="10" fillId="0" borderId="0" xfId="0" applyNumberFormat="1" applyFont="1" applyFill="1" applyAlignment="1">
      <alignment/>
    </xf>
    <xf numFmtId="0" fontId="10" fillId="0" borderId="1" xfId="0" applyFont="1" applyFill="1" applyBorder="1" applyAlignment="1">
      <alignment wrapText="1"/>
    </xf>
    <xf numFmtId="170" fontId="11" fillId="0" borderId="1" xfId="0" applyNumberFormat="1" applyFont="1" applyFill="1" applyBorder="1" applyAlignment="1">
      <alignment/>
    </xf>
    <xf numFmtId="170" fontId="10" fillId="0" borderId="1" xfId="0" applyNumberFormat="1" applyFont="1" applyFill="1" applyBorder="1" applyAlignment="1">
      <alignment/>
    </xf>
    <xf numFmtId="170" fontId="10" fillId="0" borderId="1" xfId="15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0" fontId="10" fillId="0" borderId="6" xfId="0" applyFont="1" applyFill="1" applyBorder="1" applyAlignment="1">
      <alignment/>
    </xf>
    <xf numFmtId="170" fontId="10" fillId="0" borderId="7" xfId="0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171" fontId="11" fillId="0" borderId="0" xfId="0" applyNumberFormat="1" applyFont="1" applyFill="1" applyAlignment="1">
      <alignment/>
    </xf>
    <xf numFmtId="0" fontId="12" fillId="3" borderId="8" xfId="0" applyFont="1" applyFill="1" applyBorder="1" applyAlignment="1">
      <alignment horizontal="center" vertical="center" wrapText="1"/>
    </xf>
    <xf numFmtId="15" fontId="12" fillId="3" borderId="5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5" fontId="12" fillId="3" borderId="9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76" fontId="12" fillId="0" borderId="2" xfId="0" applyNumberFormat="1" applyFont="1" applyBorder="1" applyAlignment="1">
      <alignment wrapText="1"/>
    </xf>
    <xf numFmtId="174" fontId="12" fillId="0" borderId="2" xfId="0" applyNumberFormat="1" applyFont="1" applyBorder="1" applyAlignment="1">
      <alignment wrapText="1"/>
    </xf>
    <xf numFmtId="173" fontId="12" fillId="0" borderId="13" xfId="18" applyNumberFormat="1" applyFont="1" applyBorder="1" applyAlignment="1">
      <alignment wrapText="1"/>
    </xf>
    <xf numFmtId="0" fontId="12" fillId="3" borderId="8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0" fillId="0" borderId="0" xfId="0" applyAlignment="1">
      <alignment horizontal="left"/>
    </xf>
    <xf numFmtId="37" fontId="2" fillId="0" borderId="0" xfId="17" applyFont="1" applyBorder="1" applyAlignment="1" applyProtection="1">
      <alignment vertical="center"/>
      <protection hidden="1"/>
    </xf>
    <xf numFmtId="0" fontId="12" fillId="0" borderId="12" xfId="0" applyFont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15" fillId="0" borderId="0" xfId="0" applyFont="1" applyAlignment="1">
      <alignment/>
    </xf>
    <xf numFmtId="172" fontId="12" fillId="0" borderId="0" xfId="18" applyNumberFormat="1" applyFont="1" applyBorder="1" applyAlignment="1">
      <alignment wrapText="1"/>
    </xf>
    <xf numFmtId="173" fontId="13" fillId="0" borderId="0" xfId="18" applyNumberFormat="1" applyFont="1" applyBorder="1" applyAlignment="1">
      <alignment wrapText="1"/>
    </xf>
    <xf numFmtId="172" fontId="13" fillId="0" borderId="0" xfId="18" applyNumberFormat="1" applyFont="1" applyBorder="1" applyAlignment="1">
      <alignment wrapText="1"/>
    </xf>
    <xf numFmtId="172" fontId="12" fillId="0" borderId="2" xfId="18" applyNumberFormat="1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174" fontId="12" fillId="0" borderId="0" xfId="0" applyNumberFormat="1" applyFont="1" applyBorder="1" applyAlignment="1">
      <alignment wrapText="1"/>
    </xf>
    <xf numFmtId="173" fontId="12" fillId="0" borderId="11" xfId="18" applyNumberFormat="1" applyFont="1" applyBorder="1" applyAlignment="1">
      <alignment wrapText="1"/>
    </xf>
    <xf numFmtId="174" fontId="13" fillId="0" borderId="0" xfId="0" applyNumberFormat="1" applyFont="1" applyBorder="1" applyAlignment="1">
      <alignment wrapText="1"/>
    </xf>
    <xf numFmtId="173" fontId="13" fillId="0" borderId="11" xfId="18" applyNumberFormat="1" applyFont="1" applyBorder="1" applyAlignment="1">
      <alignment wrapText="1"/>
    </xf>
    <xf numFmtId="175" fontId="13" fillId="0" borderId="0" xfId="15" applyNumberFormat="1" applyFont="1" applyBorder="1" applyAlignment="1">
      <alignment wrapText="1"/>
    </xf>
    <xf numFmtId="173" fontId="13" fillId="0" borderId="13" xfId="18" applyNumberFormat="1" applyFont="1" applyBorder="1" applyAlignment="1">
      <alignment wrapText="1"/>
    </xf>
    <xf numFmtId="176" fontId="13" fillId="0" borderId="0" xfId="0" applyNumberFormat="1" applyFont="1" applyBorder="1" applyAlignment="1">
      <alignment wrapText="1"/>
    </xf>
    <xf numFmtId="172" fontId="13" fillId="0" borderId="2" xfId="18" applyNumberFormat="1" applyFont="1" applyBorder="1" applyAlignment="1">
      <alignment wrapText="1"/>
    </xf>
    <xf numFmtId="0" fontId="13" fillId="0" borderId="2" xfId="0" applyFont="1" applyBorder="1" applyAlignment="1" quotePrefix="1">
      <alignment wrapText="1"/>
    </xf>
    <xf numFmtId="175" fontId="12" fillId="0" borderId="0" xfId="15" applyNumberFormat="1" applyFont="1" applyBorder="1" applyAlignment="1">
      <alignment wrapText="1"/>
    </xf>
    <xf numFmtId="176" fontId="12" fillId="0" borderId="0" xfId="0" applyNumberFormat="1" applyFont="1" applyBorder="1" applyAlignment="1">
      <alignment wrapText="1"/>
    </xf>
    <xf numFmtId="175" fontId="12" fillId="0" borderId="2" xfId="15" applyNumberFormat="1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176" fontId="13" fillId="0" borderId="2" xfId="0" applyNumberFormat="1" applyFont="1" applyBorder="1" applyAlignment="1">
      <alignment wrapText="1"/>
    </xf>
    <xf numFmtId="174" fontId="13" fillId="0" borderId="2" xfId="0" applyNumberFormat="1" applyFont="1" applyBorder="1" applyAlignment="1">
      <alignment wrapText="1"/>
    </xf>
    <xf numFmtId="37" fontId="4" fillId="0" borderId="2" xfId="17" applyFont="1" applyBorder="1" applyAlignment="1" applyProtection="1" quotePrefix="1">
      <alignment horizontal="center"/>
      <protection hidden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1285875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35"/>
  <sheetViews>
    <sheetView workbookViewId="0" topLeftCell="A1">
      <selection activeCell="C33" sqref="C33"/>
    </sheetView>
  </sheetViews>
  <sheetFormatPr defaultColWidth="9.140625" defaultRowHeight="12.75"/>
  <cols>
    <col min="2" max="2" width="42.140625" style="0" bestFit="1" customWidth="1"/>
  </cols>
  <sheetData>
    <row r="3" ht="25.5" customHeight="1"/>
    <row r="4" spans="2:5" ht="12.75">
      <c r="B4" s="1" t="s">
        <v>26</v>
      </c>
      <c r="C4" s="2"/>
      <c r="D4" s="3"/>
      <c r="E4" s="3"/>
    </row>
    <row r="5" spans="2:5" ht="12.75">
      <c r="B5" s="4" t="s">
        <v>0</v>
      </c>
      <c r="C5" s="5" t="s">
        <v>1</v>
      </c>
      <c r="D5" s="6">
        <v>38898</v>
      </c>
      <c r="E5" s="6">
        <v>39263</v>
      </c>
    </row>
    <row r="6" spans="2:5" ht="12.75">
      <c r="B6" s="7" t="s">
        <v>2</v>
      </c>
      <c r="C6" s="8">
        <v>4</v>
      </c>
      <c r="D6" s="9">
        <v>1178959</v>
      </c>
      <c r="E6" s="9">
        <v>1344871</v>
      </c>
    </row>
    <row r="7" spans="2:5" ht="25.5">
      <c r="B7" s="7" t="s">
        <v>3</v>
      </c>
      <c r="C7" s="8"/>
      <c r="D7" s="9">
        <v>3894</v>
      </c>
      <c r="E7" s="9">
        <v>-73</v>
      </c>
    </row>
    <row r="8" spans="2:5" ht="12.75">
      <c r="B8" s="7" t="s">
        <v>4</v>
      </c>
      <c r="C8" s="8">
        <v>5</v>
      </c>
      <c r="D8" s="9">
        <v>15100</v>
      </c>
      <c r="E8" s="9">
        <v>20029</v>
      </c>
    </row>
    <row r="9" spans="2:5" ht="12.75">
      <c r="B9" s="7" t="s">
        <v>5</v>
      </c>
      <c r="C9" s="8"/>
      <c r="D9" s="10">
        <v>-616636</v>
      </c>
      <c r="E9" s="10">
        <v>-739981</v>
      </c>
    </row>
    <row r="10" spans="2:5" ht="25.5">
      <c r="B10" s="11" t="s">
        <v>6</v>
      </c>
      <c r="C10" s="12">
        <v>6</v>
      </c>
      <c r="D10" s="9"/>
      <c r="E10" s="9"/>
    </row>
    <row r="11" spans="2:5" ht="12.75">
      <c r="B11" s="7" t="s">
        <v>7</v>
      </c>
      <c r="C11" s="8">
        <v>7</v>
      </c>
      <c r="D11" s="9">
        <v>-282919</v>
      </c>
      <c r="E11" s="9">
        <v>-338389</v>
      </c>
    </row>
    <row r="12" spans="2:5" ht="12.75">
      <c r="B12" s="7" t="s">
        <v>8</v>
      </c>
      <c r="C12" s="8">
        <v>8</v>
      </c>
      <c r="D12" s="9">
        <v>-142176</v>
      </c>
      <c r="E12" s="9">
        <v>-150613</v>
      </c>
    </row>
    <row r="13" spans="2:5" ht="12.75">
      <c r="B13" s="13"/>
      <c r="C13" s="8"/>
      <c r="D13" s="14"/>
      <c r="E13" s="9"/>
    </row>
    <row r="14" spans="2:5" ht="12.75">
      <c r="B14" s="7" t="s">
        <v>9</v>
      </c>
      <c r="C14" s="8"/>
      <c r="D14" s="14">
        <v>-87765</v>
      </c>
      <c r="E14" s="9">
        <v>-96942</v>
      </c>
    </row>
    <row r="15" spans="2:5" ht="12.75">
      <c r="B15" s="7" t="s">
        <v>10</v>
      </c>
      <c r="C15" s="8">
        <v>9</v>
      </c>
      <c r="D15" s="9">
        <v>-16147</v>
      </c>
      <c r="E15" s="9">
        <v>-27146</v>
      </c>
    </row>
    <row r="16" spans="2:5" ht="12.75">
      <c r="B16" s="7" t="s">
        <v>11</v>
      </c>
      <c r="C16" s="12">
        <v>10</v>
      </c>
      <c r="D16" s="9">
        <v>69861</v>
      </c>
      <c r="E16" s="9">
        <v>101998</v>
      </c>
    </row>
    <row r="17" spans="2:5" ht="12.75">
      <c r="B17" s="7"/>
      <c r="C17" s="8"/>
      <c r="D17" s="10"/>
      <c r="E17" s="10"/>
    </row>
    <row r="18" spans="2:5" ht="12.75">
      <c r="B18" s="15" t="s">
        <v>12</v>
      </c>
      <c r="C18" s="16"/>
      <c r="D18" s="17">
        <f>SUM(D6:D16)</f>
        <v>122171</v>
      </c>
      <c r="E18" s="17">
        <f>SUM(E6:E16)</f>
        <v>113754</v>
      </c>
    </row>
    <row r="19" spans="2:5" ht="12.75">
      <c r="B19" s="7"/>
      <c r="C19" s="16"/>
      <c r="D19" s="18"/>
      <c r="E19" s="18"/>
    </row>
    <row r="20" spans="2:5" ht="12.75">
      <c r="B20" s="7" t="s">
        <v>13</v>
      </c>
      <c r="C20" s="8">
        <v>11</v>
      </c>
      <c r="D20" s="19">
        <v>1148</v>
      </c>
      <c r="E20" s="9">
        <v>1339</v>
      </c>
    </row>
    <row r="21" spans="2:5" ht="12.75">
      <c r="B21" s="7" t="s">
        <v>14</v>
      </c>
      <c r="C21" s="8">
        <v>12</v>
      </c>
      <c r="D21" s="19">
        <v>17290</v>
      </c>
      <c r="E21" s="9">
        <v>9595</v>
      </c>
    </row>
    <row r="22" spans="2:5" ht="12.75">
      <c r="B22" s="7" t="s">
        <v>15</v>
      </c>
      <c r="C22" s="8">
        <v>12</v>
      </c>
      <c r="D22" s="19">
        <v>-41275</v>
      </c>
      <c r="E22" s="9">
        <v>-47092</v>
      </c>
    </row>
    <row r="23" spans="2:5" ht="12.75">
      <c r="B23" s="7"/>
      <c r="C23" s="8"/>
      <c r="D23" s="10"/>
      <c r="E23" s="10"/>
    </row>
    <row r="24" spans="2:5" ht="12.75">
      <c r="B24" s="15" t="s">
        <v>16</v>
      </c>
      <c r="C24" s="16"/>
      <c r="D24" s="17">
        <f>SUM(D18:D22)</f>
        <v>99334</v>
      </c>
      <c r="E24" s="17">
        <f>SUM(E18:E22)</f>
        <v>77596</v>
      </c>
    </row>
    <row r="25" spans="2:5" ht="12.75">
      <c r="B25" s="15"/>
      <c r="C25" s="16"/>
      <c r="D25" s="18"/>
      <c r="E25" s="18"/>
    </row>
    <row r="26" spans="2:5" ht="12.75">
      <c r="B26" s="7" t="s">
        <v>17</v>
      </c>
      <c r="C26" s="8">
        <v>13</v>
      </c>
      <c r="D26" s="19">
        <v>-39889</v>
      </c>
      <c r="E26" s="9">
        <v>-33600</v>
      </c>
    </row>
    <row r="27" spans="2:5" ht="12.75">
      <c r="B27" s="13" t="s">
        <v>18</v>
      </c>
      <c r="C27" s="8"/>
      <c r="D27" s="14"/>
      <c r="E27" s="9"/>
    </row>
    <row r="28" spans="2:5" ht="12.75">
      <c r="B28" s="15" t="s">
        <v>19</v>
      </c>
      <c r="C28" s="16"/>
      <c r="D28" s="17">
        <f>+D26+D24</f>
        <v>59445</v>
      </c>
      <c r="E28" s="17">
        <f>+E26+E24</f>
        <v>43996</v>
      </c>
    </row>
    <row r="29" spans="2:5" ht="12.75">
      <c r="B29" s="7" t="s">
        <v>20</v>
      </c>
      <c r="C29" s="8"/>
      <c r="D29" s="9"/>
      <c r="E29" s="9"/>
    </row>
    <row r="30" spans="2:5" ht="12.75">
      <c r="B30" s="7" t="s">
        <v>21</v>
      </c>
      <c r="C30" s="8"/>
      <c r="D30" s="19">
        <v>55218</v>
      </c>
      <c r="E30" s="9">
        <v>37375</v>
      </c>
    </row>
    <row r="31" spans="2:5" ht="12.75">
      <c r="B31" s="7" t="s">
        <v>22</v>
      </c>
      <c r="C31" s="8"/>
      <c r="D31" s="19">
        <v>4227</v>
      </c>
      <c r="E31" s="9">
        <v>6621</v>
      </c>
    </row>
    <row r="32" spans="2:5" ht="12.75">
      <c r="B32" s="20" t="s">
        <v>23</v>
      </c>
      <c r="C32" s="118" t="s">
        <v>157</v>
      </c>
      <c r="D32" s="21"/>
      <c r="E32" s="21"/>
    </row>
    <row r="33" spans="2:5" ht="12.75">
      <c r="B33" s="15" t="s">
        <v>24</v>
      </c>
      <c r="C33" s="8"/>
      <c r="D33" s="22">
        <v>0.055</v>
      </c>
      <c r="E33" s="22">
        <v>0.037</v>
      </c>
    </row>
    <row r="34" spans="2:5" ht="12.75">
      <c r="B34" s="15" t="s">
        <v>25</v>
      </c>
      <c r="C34" s="8"/>
      <c r="D34" s="22">
        <v>0.055</v>
      </c>
      <c r="E34" s="22">
        <v>0.037</v>
      </c>
    </row>
    <row r="35" spans="2:5" ht="13.5" thickBot="1">
      <c r="B35" s="23"/>
      <c r="C35" s="24"/>
      <c r="D35" s="25"/>
      <c r="E35" s="2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59"/>
  <sheetViews>
    <sheetView workbookViewId="0" topLeftCell="A1">
      <selection activeCell="E6" sqref="E6"/>
    </sheetView>
  </sheetViews>
  <sheetFormatPr defaultColWidth="9.140625" defaultRowHeight="12.75"/>
  <cols>
    <col min="1" max="1" width="2.140625" style="0" customWidth="1"/>
    <col min="2" max="2" width="49.57421875" style="0" bestFit="1" customWidth="1"/>
    <col min="5" max="5" width="10.7109375" style="0" bestFit="1" customWidth="1"/>
  </cols>
  <sheetData>
    <row r="5" spans="2:5" ht="25.5">
      <c r="B5" s="1" t="s">
        <v>27</v>
      </c>
      <c r="C5" s="2" t="s">
        <v>1</v>
      </c>
      <c r="D5" s="3" t="s">
        <v>28</v>
      </c>
      <c r="E5" s="3" t="s">
        <v>162</v>
      </c>
    </row>
    <row r="6" spans="2:5" ht="12.75">
      <c r="B6" s="26" t="s">
        <v>29</v>
      </c>
      <c r="C6" s="27"/>
      <c r="D6" s="28"/>
      <c r="E6" s="27"/>
    </row>
    <row r="7" spans="2:5" ht="12.75">
      <c r="B7" s="29" t="s">
        <v>30</v>
      </c>
      <c r="C7" s="30"/>
      <c r="D7" s="31"/>
      <c r="E7" s="30"/>
    </row>
    <row r="8" spans="2:5" ht="12.75">
      <c r="B8" s="32" t="s">
        <v>31</v>
      </c>
      <c r="C8" s="33">
        <v>14</v>
      </c>
      <c r="D8" s="35">
        <v>2120444.90454</v>
      </c>
      <c r="E8" s="34">
        <v>2222739</v>
      </c>
    </row>
    <row r="9" spans="2:5" ht="12.75">
      <c r="B9" s="32" t="s">
        <v>32</v>
      </c>
      <c r="C9" s="33">
        <v>15</v>
      </c>
      <c r="D9" s="35">
        <v>231247.97198</v>
      </c>
      <c r="E9" s="34">
        <v>229304</v>
      </c>
    </row>
    <row r="10" spans="2:5" ht="12.75">
      <c r="B10" s="32" t="s">
        <v>33</v>
      </c>
      <c r="C10" s="33">
        <v>16</v>
      </c>
      <c r="D10" s="35">
        <v>398927.1648</v>
      </c>
      <c r="E10" s="34">
        <v>397560</v>
      </c>
    </row>
    <row r="11" spans="2:5" ht="12.75">
      <c r="B11" s="32" t="s">
        <v>34</v>
      </c>
      <c r="C11" s="33">
        <v>17</v>
      </c>
      <c r="D11" s="35">
        <v>123542.7859</v>
      </c>
      <c r="E11" s="34">
        <v>130178</v>
      </c>
    </row>
    <row r="12" spans="2:5" ht="12.75">
      <c r="B12" s="32" t="s">
        <v>35</v>
      </c>
      <c r="C12" s="33">
        <v>18</v>
      </c>
      <c r="D12" s="35">
        <v>19474.05528</v>
      </c>
      <c r="E12" s="34">
        <v>28131</v>
      </c>
    </row>
    <row r="13" spans="2:5" ht="12.75">
      <c r="B13" s="32" t="s">
        <v>36</v>
      </c>
      <c r="C13" s="33">
        <v>19</v>
      </c>
      <c r="D13" s="35">
        <v>47777.685869999994</v>
      </c>
      <c r="E13" s="34">
        <v>47907</v>
      </c>
    </row>
    <row r="14" spans="2:5" ht="12.75">
      <c r="B14" s="32" t="s">
        <v>37</v>
      </c>
      <c r="C14" s="33">
        <v>20</v>
      </c>
      <c r="D14" s="35">
        <v>7877.262</v>
      </c>
      <c r="E14" s="34">
        <v>23927</v>
      </c>
    </row>
    <row r="15" spans="2:5" ht="12.75">
      <c r="B15" s="36"/>
      <c r="C15" s="30"/>
      <c r="D15" s="37">
        <f>SUM(D8:D14)</f>
        <v>2949291.83037</v>
      </c>
      <c r="E15" s="37">
        <f>SUM(E8:E14)</f>
        <v>3079746</v>
      </c>
    </row>
    <row r="16" spans="2:5" ht="12.75">
      <c r="B16" s="29" t="s">
        <v>38</v>
      </c>
      <c r="C16" s="30"/>
      <c r="D16" s="31"/>
      <c r="E16" s="31"/>
    </row>
    <row r="17" spans="2:5" ht="12.75">
      <c r="B17" s="32" t="s">
        <v>39</v>
      </c>
      <c r="C17" s="33">
        <v>21</v>
      </c>
      <c r="D17" s="35">
        <v>44590.37928</v>
      </c>
      <c r="E17" s="34">
        <v>44481</v>
      </c>
    </row>
    <row r="18" spans="2:5" ht="12.75">
      <c r="B18" s="32" t="s">
        <v>40</v>
      </c>
      <c r="C18" s="33">
        <v>22</v>
      </c>
      <c r="D18" s="35">
        <v>1000321.9347699999</v>
      </c>
      <c r="E18" s="34">
        <v>970651</v>
      </c>
    </row>
    <row r="19" spans="2:5" ht="12.75">
      <c r="B19" s="32" t="s">
        <v>41</v>
      </c>
      <c r="C19" s="33">
        <v>23</v>
      </c>
      <c r="D19" s="35">
        <v>23593.1102</v>
      </c>
      <c r="E19" s="34">
        <v>23707</v>
      </c>
    </row>
    <row r="20" spans="2:5" ht="12.75">
      <c r="B20" s="32" t="s">
        <v>35</v>
      </c>
      <c r="C20" s="33">
        <v>24</v>
      </c>
      <c r="D20" s="35">
        <v>17462.411969999997</v>
      </c>
      <c r="E20" s="34">
        <v>9552</v>
      </c>
    </row>
    <row r="21" spans="2:5" ht="12.75">
      <c r="B21" s="32" t="s">
        <v>37</v>
      </c>
      <c r="C21" s="33">
        <v>20</v>
      </c>
      <c r="D21" s="35">
        <v>4586.8673</v>
      </c>
      <c r="E21" s="34">
        <v>5199</v>
      </c>
    </row>
    <row r="22" spans="2:5" ht="12.75">
      <c r="B22" s="32" t="s">
        <v>42</v>
      </c>
      <c r="C22" s="33">
        <v>25</v>
      </c>
      <c r="D22" s="35">
        <v>107050.66857</v>
      </c>
      <c r="E22" s="34">
        <v>117668</v>
      </c>
    </row>
    <row r="23" spans="2:5" ht="12.75">
      <c r="B23" s="32" t="s">
        <v>43</v>
      </c>
      <c r="C23" s="33">
        <v>26</v>
      </c>
      <c r="D23" s="35">
        <v>213629.12109</v>
      </c>
      <c r="E23" s="34">
        <v>140009</v>
      </c>
    </row>
    <row r="24" spans="2:5" ht="12.75">
      <c r="B24" s="36"/>
      <c r="C24" s="30"/>
      <c r="D24" s="37">
        <f>SUM(D17:D23)</f>
        <v>1411234.49318</v>
      </c>
      <c r="E24" s="37">
        <f>SUM(E17:E23)</f>
        <v>1311267</v>
      </c>
    </row>
    <row r="25" spans="2:5" ht="13.5" thickBot="1">
      <c r="B25" s="38" t="s">
        <v>44</v>
      </c>
      <c r="C25" s="39"/>
      <c r="D25" s="40">
        <f>+D24+D15</f>
        <v>4360526.32355</v>
      </c>
      <c r="E25" s="40">
        <f>+E24+E15</f>
        <v>4391013</v>
      </c>
    </row>
    <row r="27" spans="2:5" ht="12.75">
      <c r="B27" s="41" t="s">
        <v>154</v>
      </c>
      <c r="C27" s="27"/>
      <c r="D27" s="42"/>
      <c r="E27" s="42"/>
    </row>
    <row r="28" spans="2:5" ht="12.75">
      <c r="B28" s="43" t="s">
        <v>45</v>
      </c>
      <c r="C28" s="44">
        <v>27</v>
      </c>
      <c r="D28" s="31"/>
      <c r="E28" s="31"/>
    </row>
    <row r="29" spans="2:5" ht="12.75">
      <c r="B29" s="45" t="s">
        <v>46</v>
      </c>
      <c r="C29" s="33"/>
      <c r="D29" s="35">
        <v>1016752.201</v>
      </c>
      <c r="E29" s="34">
        <v>1016752</v>
      </c>
    </row>
    <row r="30" spans="2:5" ht="12.75">
      <c r="B30" s="46" t="s">
        <v>47</v>
      </c>
      <c r="C30" s="33"/>
      <c r="D30" s="35">
        <v>-115</v>
      </c>
      <c r="E30" s="34">
        <v>-423</v>
      </c>
    </row>
    <row r="31" spans="2:5" ht="12.75">
      <c r="B31" s="45" t="s">
        <v>48</v>
      </c>
      <c r="C31" s="33"/>
      <c r="D31" s="35">
        <v>368981.69707999995</v>
      </c>
      <c r="E31" s="34">
        <v>379229</v>
      </c>
    </row>
    <row r="32" spans="2:5" ht="12.75">
      <c r="B32" s="46" t="s">
        <v>49</v>
      </c>
      <c r="C32" s="33"/>
      <c r="D32" s="35">
        <v>-237</v>
      </c>
      <c r="E32" s="34">
        <v>-928</v>
      </c>
    </row>
    <row r="33" spans="2:5" ht="12.75">
      <c r="B33" s="45" t="s">
        <v>50</v>
      </c>
      <c r="C33" s="33"/>
      <c r="D33" s="34">
        <v>648.237</v>
      </c>
      <c r="E33" s="34">
        <v>6844</v>
      </c>
    </row>
    <row r="34" spans="2:5" ht="12.75">
      <c r="B34" s="45" t="s">
        <v>51</v>
      </c>
      <c r="C34" s="33"/>
      <c r="D34" s="35">
        <v>0.0009699999999999999</v>
      </c>
      <c r="E34" s="34">
        <v>0</v>
      </c>
    </row>
    <row r="35" spans="2:5" ht="12.75">
      <c r="B35" s="45" t="s">
        <v>52</v>
      </c>
      <c r="C35" s="33"/>
      <c r="D35" s="35">
        <v>90104.87854</v>
      </c>
      <c r="E35" s="34">
        <v>37375</v>
      </c>
    </row>
    <row r="36" spans="2:5" ht="12.75">
      <c r="B36" s="43" t="s">
        <v>53</v>
      </c>
      <c r="C36" s="30"/>
      <c r="D36" s="37">
        <f>SUM(D29:D35)</f>
        <v>1476135.0145899998</v>
      </c>
      <c r="E36" s="37">
        <f>SUM(E29:E35)</f>
        <v>1438849</v>
      </c>
    </row>
    <row r="37" spans="2:5" ht="12.75">
      <c r="B37" s="47" t="s">
        <v>54</v>
      </c>
      <c r="C37" s="44"/>
      <c r="D37" s="35">
        <v>40207.5451</v>
      </c>
      <c r="E37" s="35">
        <v>38573</v>
      </c>
    </row>
    <row r="38" spans="2:5" ht="12.75">
      <c r="B38" s="43" t="s">
        <v>55</v>
      </c>
      <c r="C38" s="30"/>
      <c r="D38" s="37">
        <f>+D37+D36</f>
        <v>1516342.5596899998</v>
      </c>
      <c r="E38" s="37">
        <f>+E37+E36</f>
        <v>1477422</v>
      </c>
    </row>
    <row r="39" spans="2:5" ht="12.75">
      <c r="B39" s="43"/>
      <c r="C39" s="30"/>
      <c r="D39" s="93"/>
      <c r="E39" s="93"/>
    </row>
    <row r="40" spans="2:5" ht="12.75">
      <c r="B40" s="41" t="s">
        <v>155</v>
      </c>
      <c r="C40" s="27"/>
      <c r="D40" s="42"/>
      <c r="E40" s="42"/>
    </row>
    <row r="41" spans="2:5" ht="12.75">
      <c r="B41" s="43"/>
      <c r="C41" s="30"/>
      <c r="D41" s="93"/>
      <c r="E41" s="93"/>
    </row>
    <row r="42" spans="2:5" ht="12.75">
      <c r="B42" s="43" t="s">
        <v>56</v>
      </c>
      <c r="C42" s="30"/>
      <c r="D42" s="31"/>
      <c r="E42" s="31"/>
    </row>
    <row r="43" spans="2:5" ht="12.75">
      <c r="B43" s="45" t="s">
        <v>57</v>
      </c>
      <c r="C43" s="33">
        <v>28</v>
      </c>
      <c r="D43" s="35">
        <v>937243.39315</v>
      </c>
      <c r="E43" s="34">
        <v>1176517</v>
      </c>
    </row>
    <row r="44" spans="2:5" ht="12.75">
      <c r="B44" s="45" t="s">
        <v>58</v>
      </c>
      <c r="C44" s="33">
        <v>29</v>
      </c>
      <c r="D44" s="35">
        <v>113050.09806</v>
      </c>
      <c r="E44" s="34">
        <v>105485</v>
      </c>
    </row>
    <row r="45" spans="2:5" ht="12.75">
      <c r="B45" s="45" t="s">
        <v>59</v>
      </c>
      <c r="C45" s="33">
        <v>30</v>
      </c>
      <c r="D45" s="35">
        <v>152551.28451</v>
      </c>
      <c r="E45" s="34">
        <v>161786</v>
      </c>
    </row>
    <row r="46" spans="2:5" ht="12.75">
      <c r="B46" s="45" t="s">
        <v>60</v>
      </c>
      <c r="C46" s="33">
        <v>31</v>
      </c>
      <c r="D46" s="35">
        <v>134623.95072</v>
      </c>
      <c r="E46" s="34">
        <v>146221</v>
      </c>
    </row>
    <row r="47" spans="2:5" ht="12.75">
      <c r="B47" s="45" t="s">
        <v>61</v>
      </c>
      <c r="C47" s="33">
        <v>32</v>
      </c>
      <c r="D47" s="35">
        <v>31004.468</v>
      </c>
      <c r="E47" s="34">
        <v>13407</v>
      </c>
    </row>
    <row r="48" spans="2:5" ht="12.75">
      <c r="B48" s="45" t="s">
        <v>37</v>
      </c>
      <c r="C48" s="33">
        <v>20</v>
      </c>
      <c r="D48" s="35">
        <v>7838.274219999999</v>
      </c>
      <c r="E48" s="34">
        <v>6511</v>
      </c>
    </row>
    <row r="49" spans="2:5" ht="12.75">
      <c r="B49" s="48"/>
      <c r="C49" s="49"/>
      <c r="D49" s="37">
        <f>SUM(D43:D48)</f>
        <v>1376311.4686600002</v>
      </c>
      <c r="E49" s="37">
        <f>SUM(E43:E48)</f>
        <v>1609927</v>
      </c>
    </row>
    <row r="50" spans="2:5" ht="12.75">
      <c r="B50" s="43" t="s">
        <v>62</v>
      </c>
      <c r="C50" s="30"/>
      <c r="D50" s="31"/>
      <c r="E50" s="31"/>
    </row>
    <row r="51" spans="2:5" ht="12.75">
      <c r="B51" s="45" t="s">
        <v>63</v>
      </c>
      <c r="C51" s="33">
        <v>28</v>
      </c>
      <c r="D51" s="35">
        <v>443845.95972</v>
      </c>
      <c r="E51" s="34">
        <v>319294</v>
      </c>
    </row>
    <row r="52" spans="2:5" ht="12.75">
      <c r="B52" s="45" t="s">
        <v>61</v>
      </c>
      <c r="C52" s="33">
        <v>32</v>
      </c>
      <c r="D52" s="35">
        <v>9484.5</v>
      </c>
      <c r="E52" s="34">
        <v>8716</v>
      </c>
    </row>
    <row r="53" spans="2:5" ht="12.75">
      <c r="B53" s="45" t="s">
        <v>64</v>
      </c>
      <c r="C53" s="33">
        <v>33</v>
      </c>
      <c r="D53" s="35">
        <v>746481.62492</v>
      </c>
      <c r="E53" s="34">
        <v>650892</v>
      </c>
    </row>
    <row r="54" spans="2:5" ht="12.75">
      <c r="B54" s="45" t="s">
        <v>65</v>
      </c>
      <c r="C54" s="33">
        <v>34</v>
      </c>
      <c r="D54" s="35">
        <v>86362.34165999999</v>
      </c>
      <c r="E54" s="34">
        <v>117625</v>
      </c>
    </row>
    <row r="55" spans="2:5" ht="12.75">
      <c r="B55" s="45" t="s">
        <v>66</v>
      </c>
      <c r="C55" s="33">
        <v>35</v>
      </c>
      <c r="D55" s="35">
        <v>174831.02196</v>
      </c>
      <c r="E55" s="34">
        <v>201447</v>
      </c>
    </row>
    <row r="56" spans="2:5" ht="12.75">
      <c r="B56" s="45" t="s">
        <v>37</v>
      </c>
      <c r="C56" s="33">
        <v>20</v>
      </c>
      <c r="D56" s="35">
        <v>6867.2482</v>
      </c>
      <c r="E56" s="34">
        <v>5690</v>
      </c>
    </row>
    <row r="57" spans="2:5" ht="12.75">
      <c r="B57" s="48"/>
      <c r="C57" s="49"/>
      <c r="D57" s="37">
        <f>SUM(D51:D56)</f>
        <v>1467872.69646</v>
      </c>
      <c r="E57" s="37">
        <f>SUM(E51:E56)</f>
        <v>1303664</v>
      </c>
    </row>
    <row r="58" spans="2:5" ht="12.75">
      <c r="B58" s="50" t="s">
        <v>67</v>
      </c>
      <c r="C58" s="30"/>
      <c r="D58" s="51">
        <f>+D57+D49</f>
        <v>2844184.16512</v>
      </c>
      <c r="E58" s="51">
        <f>+E57+E49</f>
        <v>2913591</v>
      </c>
    </row>
    <row r="59" spans="2:5" ht="12.75">
      <c r="B59" s="52" t="s">
        <v>68</v>
      </c>
      <c r="C59" s="53"/>
      <c r="D59" s="54">
        <f>+D58+D38</f>
        <v>4360526.72481</v>
      </c>
      <c r="E59" s="54">
        <f>+E58+E38</f>
        <v>4391013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65"/>
  <sheetViews>
    <sheetView tabSelected="1" workbookViewId="0" topLeftCell="A4">
      <selection activeCell="A11" sqref="A11"/>
    </sheetView>
  </sheetViews>
  <sheetFormatPr defaultColWidth="9.140625" defaultRowHeight="12.75"/>
  <cols>
    <col min="1" max="1" width="61.57421875" style="0" customWidth="1"/>
    <col min="2" max="2" width="13.140625" style="0" customWidth="1"/>
    <col min="3" max="3" width="8.57421875" style="0" bestFit="1" customWidth="1"/>
    <col min="4" max="4" width="7.421875" style="0" bestFit="1" customWidth="1"/>
    <col min="5" max="5" width="11.421875" style="0" customWidth="1"/>
  </cols>
  <sheetData>
    <row r="5" spans="1:7" ht="12.75">
      <c r="A5" s="1" t="s">
        <v>115</v>
      </c>
      <c r="B5" s="2"/>
      <c r="C5" s="3"/>
      <c r="D5" s="3"/>
      <c r="E5" s="1"/>
      <c r="F5" s="55"/>
      <c r="G5" s="55"/>
    </row>
    <row r="6" spans="1:7" ht="12.75">
      <c r="A6" s="56"/>
      <c r="B6" s="57">
        <v>38898</v>
      </c>
      <c r="C6" s="58"/>
      <c r="D6" s="59"/>
      <c r="E6" s="57">
        <v>39263</v>
      </c>
      <c r="F6" s="58"/>
      <c r="G6" s="59"/>
    </row>
    <row r="7" spans="1:7" ht="12.75">
      <c r="A7" s="60"/>
      <c r="B7" s="61"/>
      <c r="C7" s="58"/>
      <c r="D7" s="59"/>
      <c r="E7" s="61"/>
      <c r="F7" s="58"/>
      <c r="G7" s="59"/>
    </row>
    <row r="8" spans="1:7" ht="12.75">
      <c r="A8" s="62" t="s">
        <v>69</v>
      </c>
      <c r="B8" s="59"/>
      <c r="C8" s="59"/>
      <c r="D8" s="59"/>
      <c r="E8" s="59"/>
      <c r="F8" s="59"/>
      <c r="G8" s="59"/>
    </row>
    <row r="9" spans="1:7" ht="12.75">
      <c r="A9" s="60" t="s">
        <v>70</v>
      </c>
      <c r="B9" s="59"/>
      <c r="C9" s="59"/>
      <c r="D9" s="59"/>
      <c r="E9" s="59"/>
      <c r="F9" s="59"/>
      <c r="G9" s="59"/>
    </row>
    <row r="10" spans="1:7" ht="12.75">
      <c r="A10" s="62" t="s">
        <v>71</v>
      </c>
      <c r="B10" s="64">
        <v>59445</v>
      </c>
      <c r="C10" s="64"/>
      <c r="D10" s="64"/>
      <c r="E10" s="64">
        <v>43996</v>
      </c>
      <c r="F10" s="64"/>
      <c r="G10" s="64"/>
    </row>
    <row r="11" spans="1:7" ht="12.75">
      <c r="A11" s="62" t="s">
        <v>72</v>
      </c>
      <c r="B11" s="64">
        <v>60964</v>
      </c>
      <c r="C11" s="64"/>
      <c r="D11" s="64"/>
      <c r="E11" s="64">
        <v>62840</v>
      </c>
      <c r="F11" s="64"/>
      <c r="G11" s="64"/>
    </row>
    <row r="12" spans="1:7" ht="12.75">
      <c r="A12" s="62" t="s">
        <v>73</v>
      </c>
      <c r="B12" s="64">
        <v>15437</v>
      </c>
      <c r="C12" s="64"/>
      <c r="D12" s="64"/>
      <c r="E12" s="64">
        <v>17991</v>
      </c>
      <c r="F12" s="64"/>
      <c r="G12" s="64"/>
    </row>
    <row r="13" spans="1:7" ht="12.75">
      <c r="A13" s="62"/>
      <c r="B13" s="64"/>
      <c r="C13" s="64"/>
      <c r="D13" s="64"/>
      <c r="E13" s="64"/>
      <c r="F13" s="64"/>
      <c r="G13" s="64"/>
    </row>
    <row r="14" spans="1:7" ht="12.75">
      <c r="A14" s="60" t="s">
        <v>74</v>
      </c>
      <c r="B14" s="65">
        <f>SUM(B10:B13)</f>
        <v>135846</v>
      </c>
      <c r="C14" s="65"/>
      <c r="D14" s="65"/>
      <c r="E14" s="65">
        <f>SUM(E10:E13)</f>
        <v>124827</v>
      </c>
      <c r="F14" s="65"/>
      <c r="G14" s="65"/>
    </row>
    <row r="15" spans="1:7" ht="12.75">
      <c r="A15" s="62"/>
      <c r="B15" s="64"/>
      <c r="C15" s="64"/>
      <c r="D15" s="64"/>
      <c r="E15" s="64"/>
      <c r="F15" s="64"/>
      <c r="G15" s="64"/>
    </row>
    <row r="16" spans="1:7" ht="12.75">
      <c r="A16" s="62" t="s">
        <v>75</v>
      </c>
      <c r="B16" s="64">
        <v>9017</v>
      </c>
      <c r="C16" s="64"/>
      <c r="D16" s="64"/>
      <c r="E16" s="64">
        <v>11468</v>
      </c>
      <c r="F16" s="64"/>
      <c r="G16" s="64"/>
    </row>
    <row r="17" spans="1:7" ht="12.75">
      <c r="A17" s="62" t="s">
        <v>76</v>
      </c>
      <c r="B17" s="64"/>
      <c r="C17" s="64"/>
      <c r="D17" s="64"/>
      <c r="E17" s="64"/>
      <c r="F17" s="64"/>
      <c r="G17" s="64"/>
    </row>
    <row r="18" spans="1:7" ht="12.75">
      <c r="A18" s="62" t="s">
        <v>77</v>
      </c>
      <c r="B18" s="64">
        <v>1715</v>
      </c>
      <c r="C18" s="64"/>
      <c r="D18" s="64"/>
      <c r="E18" s="64">
        <v>-7565</v>
      </c>
      <c r="F18" s="64"/>
      <c r="G18" s="64"/>
    </row>
    <row r="19" spans="1:7" ht="12.75">
      <c r="A19" s="62" t="s">
        <v>78</v>
      </c>
      <c r="B19" s="64"/>
      <c r="C19" s="64"/>
      <c r="D19" s="64"/>
      <c r="E19" s="64"/>
      <c r="F19" s="64"/>
      <c r="G19" s="64"/>
    </row>
    <row r="20" spans="1:7" ht="12.75">
      <c r="A20" s="62" t="s">
        <v>77</v>
      </c>
      <c r="B20" s="64">
        <v>8766</v>
      </c>
      <c r="C20" s="64"/>
      <c r="D20" s="64"/>
      <c r="E20" s="64">
        <v>9235</v>
      </c>
      <c r="F20" s="64"/>
      <c r="G20" s="64"/>
    </row>
    <row r="21" spans="1:7" ht="12.75">
      <c r="A21" s="62"/>
      <c r="B21" s="64"/>
      <c r="C21" s="64"/>
      <c r="D21" s="64"/>
      <c r="E21" s="64"/>
      <c r="F21" s="64"/>
      <c r="G21" s="64"/>
    </row>
    <row r="22" spans="1:7" ht="12.75">
      <c r="A22" s="60" t="s">
        <v>79</v>
      </c>
      <c r="B22" s="65">
        <f>SUM(B14:B20)</f>
        <v>155344</v>
      </c>
      <c r="C22" s="64"/>
      <c r="D22" s="64"/>
      <c r="E22" s="65">
        <f>SUM(E14:E20)</f>
        <v>137965</v>
      </c>
      <c r="F22" s="64"/>
      <c r="G22" s="64"/>
    </row>
    <row r="23" spans="1:7" ht="12.75">
      <c r="A23" s="62"/>
      <c r="B23" s="64"/>
      <c r="C23" s="64"/>
      <c r="D23" s="64"/>
      <c r="E23" s="64"/>
      <c r="F23" s="64"/>
      <c r="G23" s="64"/>
    </row>
    <row r="24" spans="1:7" ht="12.75">
      <c r="A24" s="60" t="s">
        <v>80</v>
      </c>
      <c r="B24" s="64"/>
      <c r="C24" s="64"/>
      <c r="D24" s="64"/>
      <c r="E24" s="64"/>
      <c r="F24" s="64"/>
      <c r="G24" s="64"/>
    </row>
    <row r="25" spans="1:7" ht="12.75">
      <c r="A25" s="62" t="s">
        <v>81</v>
      </c>
      <c r="B25" s="64">
        <v>40690</v>
      </c>
      <c r="C25" s="64"/>
      <c r="D25" s="64"/>
      <c r="E25" s="64">
        <v>29671</v>
      </c>
      <c r="F25" s="64"/>
      <c r="G25" s="64"/>
    </row>
    <row r="26" spans="1:7" ht="12.75">
      <c r="A26" s="62" t="s">
        <v>82</v>
      </c>
      <c r="B26" s="64">
        <v>-3379</v>
      </c>
      <c r="C26" s="64"/>
      <c r="D26" s="64"/>
      <c r="E26" s="64">
        <v>-5</v>
      </c>
      <c r="F26" s="64"/>
      <c r="G26" s="64"/>
    </row>
    <row r="27" spans="1:7" ht="12.75">
      <c r="A27" s="62" t="s">
        <v>83</v>
      </c>
      <c r="B27" s="64">
        <v>78937</v>
      </c>
      <c r="C27" s="64"/>
      <c r="D27" s="64"/>
      <c r="E27" s="64">
        <v>-10617</v>
      </c>
      <c r="F27" s="64"/>
      <c r="G27" s="64"/>
    </row>
    <row r="28" spans="1:7" ht="12.75">
      <c r="A28" s="62" t="s">
        <v>84</v>
      </c>
      <c r="B28" s="64">
        <v>-149849</v>
      </c>
      <c r="C28" s="64"/>
      <c r="D28" s="64"/>
      <c r="E28" s="64">
        <v>-95590</v>
      </c>
      <c r="F28" s="64"/>
      <c r="G28" s="64"/>
    </row>
    <row r="29" spans="1:7" ht="12.75">
      <c r="A29" s="62" t="s">
        <v>85</v>
      </c>
      <c r="B29" s="64">
        <v>150748</v>
      </c>
      <c r="C29" s="64"/>
      <c r="D29" s="64"/>
      <c r="E29" s="64">
        <v>31263</v>
      </c>
      <c r="F29" s="64"/>
      <c r="G29" s="64"/>
    </row>
    <row r="30" spans="1:7" ht="12.75">
      <c r="A30" s="62" t="s">
        <v>86</v>
      </c>
      <c r="B30" s="64">
        <v>86293</v>
      </c>
      <c r="C30" s="64"/>
      <c r="D30" s="64"/>
      <c r="E30" s="64">
        <v>26616</v>
      </c>
      <c r="F30" s="64"/>
      <c r="G30" s="64"/>
    </row>
    <row r="31" spans="1:7" ht="12.75">
      <c r="A31" s="60" t="s">
        <v>87</v>
      </c>
      <c r="B31" s="65">
        <f>SUM(B25:B30)</f>
        <v>203440</v>
      </c>
      <c r="C31" s="64"/>
      <c r="D31" s="64"/>
      <c r="E31" s="65">
        <f>SUM(E25:E30)</f>
        <v>-18662</v>
      </c>
      <c r="F31" s="64"/>
      <c r="G31" s="64"/>
    </row>
    <row r="32" spans="1:7" ht="12.75">
      <c r="A32" s="60"/>
      <c r="B32" s="65"/>
      <c r="C32" s="64"/>
      <c r="D32" s="64"/>
      <c r="E32" s="65"/>
      <c r="F32" s="64"/>
      <c r="G32" s="64"/>
    </row>
    <row r="33" spans="1:7" ht="12.75">
      <c r="A33" s="66" t="s">
        <v>88</v>
      </c>
      <c r="B33" s="67"/>
      <c r="C33" s="68">
        <f>+B31+B22</f>
        <v>358784</v>
      </c>
      <c r="D33" s="64" t="s">
        <v>89</v>
      </c>
      <c r="E33" s="67"/>
      <c r="F33" s="68">
        <f>+E31+E22</f>
        <v>119303</v>
      </c>
      <c r="G33" s="64" t="s">
        <v>89</v>
      </c>
    </row>
    <row r="34" spans="1:7" ht="12.75">
      <c r="A34" s="62"/>
      <c r="B34" s="64"/>
      <c r="C34" s="64"/>
      <c r="D34" s="64"/>
      <c r="E34" s="64"/>
      <c r="F34" s="64"/>
      <c r="G34" s="64"/>
    </row>
    <row r="35" spans="1:7" ht="12.75">
      <c r="A35" s="60" t="s">
        <v>90</v>
      </c>
      <c r="B35" s="64"/>
      <c r="C35" s="64"/>
      <c r="D35" s="64"/>
      <c r="E35" s="64"/>
      <c r="F35" s="64"/>
      <c r="G35" s="64"/>
    </row>
    <row r="36" spans="1:7" ht="12.75">
      <c r="A36" s="62" t="s">
        <v>91</v>
      </c>
      <c r="B36" s="64"/>
      <c r="C36" s="64"/>
      <c r="D36" s="64"/>
      <c r="E36" s="64"/>
      <c r="F36" s="64"/>
      <c r="G36" s="64"/>
    </row>
    <row r="37" spans="1:7" ht="12.75">
      <c r="A37" s="62" t="s">
        <v>92</v>
      </c>
      <c r="B37" s="64">
        <v>-113902</v>
      </c>
      <c r="C37" s="64"/>
      <c r="D37" s="64"/>
      <c r="E37" s="64">
        <v>-165134</v>
      </c>
      <c r="F37" s="64"/>
      <c r="G37" s="64"/>
    </row>
    <row r="38" spans="1:7" ht="12.75">
      <c r="A38" s="62" t="s">
        <v>93</v>
      </c>
      <c r="B38" s="64"/>
      <c r="C38" s="64"/>
      <c r="D38" s="64"/>
      <c r="E38" s="64"/>
      <c r="F38" s="64"/>
      <c r="G38" s="64"/>
    </row>
    <row r="39" spans="1:7" ht="12.75">
      <c r="A39" s="62" t="s">
        <v>92</v>
      </c>
      <c r="B39" s="64">
        <v>-18424</v>
      </c>
      <c r="C39" s="64"/>
      <c r="D39" s="64"/>
      <c r="E39" s="64">
        <v>-16047</v>
      </c>
      <c r="F39" s="64"/>
      <c r="G39" s="64"/>
    </row>
    <row r="40" spans="1:7" ht="12.75">
      <c r="A40" s="62" t="s">
        <v>94</v>
      </c>
      <c r="B40" s="64">
        <v>-18103</v>
      </c>
      <c r="C40" s="64"/>
      <c r="D40" s="64"/>
      <c r="E40" s="64">
        <v>1367</v>
      </c>
      <c r="F40" s="64"/>
      <c r="G40" s="64"/>
    </row>
    <row r="41" spans="1:7" ht="12.75">
      <c r="A41" s="62" t="s">
        <v>95</v>
      </c>
      <c r="B41" s="64">
        <v>-111550</v>
      </c>
      <c r="C41" s="64"/>
      <c r="D41" s="64"/>
      <c r="E41" s="64">
        <v>-6635</v>
      </c>
      <c r="F41" s="64"/>
      <c r="G41" s="64"/>
    </row>
    <row r="42" spans="1:7" ht="12.75">
      <c r="A42" s="62" t="s">
        <v>96</v>
      </c>
      <c r="B42" s="64">
        <v>-11516</v>
      </c>
      <c r="C42" s="64"/>
      <c r="D42" s="64"/>
      <c r="E42" s="64">
        <v>-747</v>
      </c>
      <c r="F42" s="64"/>
      <c r="G42" s="64"/>
    </row>
    <row r="43" spans="1:7" ht="12.75">
      <c r="A43" s="62"/>
      <c r="B43" s="64"/>
      <c r="C43" s="64"/>
      <c r="D43" s="64"/>
      <c r="E43" s="64"/>
      <c r="F43" s="64"/>
      <c r="G43" s="64"/>
    </row>
    <row r="44" spans="1:7" ht="12.75">
      <c r="A44" s="66" t="s">
        <v>97</v>
      </c>
      <c r="B44" s="67"/>
      <c r="C44" s="69">
        <f>SUM(B37:B42)</f>
        <v>-273495</v>
      </c>
      <c r="D44" s="64" t="s">
        <v>98</v>
      </c>
      <c r="E44" s="67"/>
      <c r="F44" s="69">
        <f>SUM(E37:E42)</f>
        <v>-187196</v>
      </c>
      <c r="G44" s="64" t="s">
        <v>98</v>
      </c>
    </row>
    <row r="45" spans="1:7" ht="12.75">
      <c r="A45" s="62"/>
      <c r="B45" s="64"/>
      <c r="C45" s="64"/>
      <c r="D45" s="64"/>
      <c r="E45" s="64"/>
      <c r="F45" s="64"/>
      <c r="G45" s="64"/>
    </row>
    <row r="46" spans="1:7" ht="12.75">
      <c r="A46" s="60" t="s">
        <v>99</v>
      </c>
      <c r="B46" s="64"/>
      <c r="C46" s="64"/>
      <c r="D46" s="64"/>
      <c r="E46" s="64"/>
      <c r="F46" s="64"/>
      <c r="G46" s="64"/>
    </row>
    <row r="47" spans="1:7" ht="12.75">
      <c r="A47" s="62" t="s">
        <v>100</v>
      </c>
      <c r="B47" s="64">
        <v>495740</v>
      </c>
      <c r="C47" s="64"/>
      <c r="D47" s="64"/>
      <c r="E47" s="64">
        <v>239274</v>
      </c>
      <c r="F47" s="64"/>
      <c r="G47" s="64"/>
    </row>
    <row r="48" spans="1:7" ht="12.75">
      <c r="A48" s="62" t="s">
        <v>101</v>
      </c>
      <c r="B48" s="64">
        <v>-4445</v>
      </c>
      <c r="C48" s="64"/>
      <c r="D48" s="64"/>
      <c r="E48" s="64">
        <v>6613</v>
      </c>
      <c r="F48" s="64"/>
      <c r="G48" s="64"/>
    </row>
    <row r="49" spans="1:7" ht="12.75">
      <c r="A49" s="62" t="s">
        <v>102</v>
      </c>
      <c r="B49" s="64">
        <v>-359418</v>
      </c>
      <c r="C49" s="64"/>
      <c r="D49" s="64"/>
      <c r="E49" s="64">
        <v>-124552</v>
      </c>
      <c r="F49" s="64"/>
      <c r="G49" s="64"/>
    </row>
    <row r="50" spans="1:7" ht="12.75">
      <c r="A50" s="62" t="s">
        <v>103</v>
      </c>
      <c r="B50" s="64">
        <v>-76782</v>
      </c>
      <c r="C50" s="64"/>
      <c r="D50" s="64"/>
      <c r="E50" s="64">
        <v>-89530</v>
      </c>
      <c r="F50" s="64"/>
      <c r="G50" s="64"/>
    </row>
    <row r="51" spans="1:7" ht="12.75">
      <c r="A51" s="62" t="s">
        <v>104</v>
      </c>
      <c r="B51" s="64">
        <v>-4282</v>
      </c>
      <c r="C51" s="64"/>
      <c r="D51" s="64"/>
      <c r="E51" s="64">
        <v>-18366</v>
      </c>
      <c r="F51" s="64"/>
      <c r="G51" s="64"/>
    </row>
    <row r="52" spans="1:7" ht="12.75">
      <c r="A52" s="62" t="s">
        <v>105</v>
      </c>
      <c r="B52" s="64">
        <v>-17656</v>
      </c>
      <c r="C52" s="64"/>
      <c r="D52" s="64"/>
      <c r="E52" s="64">
        <v>-19166</v>
      </c>
      <c r="F52" s="64"/>
      <c r="G52" s="64"/>
    </row>
    <row r="53" spans="1:7" ht="12.75">
      <c r="A53" s="66" t="s">
        <v>106</v>
      </c>
      <c r="B53" s="67"/>
      <c r="C53" s="68">
        <f>SUM(B47:B52)</f>
        <v>33157</v>
      </c>
      <c r="D53" s="64" t="s">
        <v>107</v>
      </c>
      <c r="E53" s="67"/>
      <c r="F53" s="68">
        <f>SUM(E47:E52)</f>
        <v>-5727</v>
      </c>
      <c r="G53" s="64" t="s">
        <v>107</v>
      </c>
    </row>
    <row r="54" spans="1:7" ht="12.75">
      <c r="A54" s="62"/>
      <c r="B54" s="59"/>
      <c r="C54" s="65"/>
      <c r="D54" s="70">
        <f>+C53+C44+C33</f>
        <v>118446</v>
      </c>
      <c r="E54" s="59"/>
      <c r="F54" s="70"/>
      <c r="G54" s="70">
        <f>+F53+F44+F33</f>
        <v>-73620</v>
      </c>
    </row>
    <row r="55" spans="1:7" ht="13.5" thickBot="1">
      <c r="A55" s="62"/>
      <c r="B55" s="59"/>
      <c r="C55" s="65"/>
      <c r="D55" s="71" t="s">
        <v>108</v>
      </c>
      <c r="E55" s="59"/>
      <c r="F55" s="65"/>
      <c r="G55" s="71" t="s">
        <v>108</v>
      </c>
    </row>
    <row r="56" spans="1:7" ht="13.5" thickTop="1">
      <c r="A56" s="60" t="s">
        <v>109</v>
      </c>
      <c r="B56" s="64"/>
      <c r="C56" s="64"/>
      <c r="D56" s="59"/>
      <c r="E56" s="64"/>
      <c r="F56" s="64"/>
      <c r="G56" s="59"/>
    </row>
    <row r="57" spans="1:7" ht="12.75">
      <c r="A57" s="62" t="s">
        <v>110</v>
      </c>
      <c r="B57" s="64">
        <v>189107</v>
      </c>
      <c r="C57" s="64"/>
      <c r="D57" s="64"/>
      <c r="E57" s="64">
        <v>213629</v>
      </c>
      <c r="F57" s="64"/>
      <c r="G57" s="64"/>
    </row>
    <row r="58" spans="1:7" ht="12.75">
      <c r="A58" s="62" t="s">
        <v>111</v>
      </c>
      <c r="B58" s="64">
        <v>307553</v>
      </c>
      <c r="C58" s="64"/>
      <c r="D58" s="64"/>
      <c r="E58" s="64">
        <v>140009</v>
      </c>
      <c r="F58" s="64"/>
      <c r="G58" s="64"/>
    </row>
    <row r="59" spans="1:7" ht="12.75">
      <c r="A59" s="62"/>
      <c r="B59" s="64"/>
      <c r="C59" s="64"/>
      <c r="D59" s="64"/>
      <c r="E59" s="64"/>
      <c r="F59" s="64"/>
      <c r="G59" s="64"/>
    </row>
    <row r="60" spans="1:7" ht="13.5" thickBot="1">
      <c r="A60" s="62"/>
      <c r="B60" s="72">
        <f>+B58-B57</f>
        <v>118446</v>
      </c>
      <c r="C60" s="64"/>
      <c r="D60" s="64"/>
      <c r="E60" s="72">
        <f>+E58-E57</f>
        <v>-73620</v>
      </c>
      <c r="F60" s="64"/>
      <c r="G60" s="64"/>
    </row>
    <row r="61" spans="1:7" ht="13.5" thickTop="1">
      <c r="A61" s="62"/>
      <c r="B61" s="59"/>
      <c r="C61" s="59"/>
      <c r="D61" s="63"/>
      <c r="E61" s="59"/>
      <c r="F61" s="59"/>
      <c r="G61" s="59"/>
    </row>
    <row r="62" spans="1:7" ht="12.75">
      <c r="A62" s="73" t="s">
        <v>112</v>
      </c>
      <c r="B62" s="59"/>
      <c r="C62" s="59"/>
      <c r="D62" s="63"/>
      <c r="E62" s="59"/>
      <c r="F62" s="59"/>
      <c r="G62" s="59"/>
    </row>
    <row r="63" spans="1:7" ht="12.75">
      <c r="A63" s="73" t="s">
        <v>113</v>
      </c>
      <c r="B63" s="59"/>
      <c r="C63" s="59"/>
      <c r="D63" s="63"/>
      <c r="E63" s="59"/>
      <c r="F63" s="59"/>
      <c r="G63" s="59"/>
    </row>
    <row r="64" spans="1:7" ht="12.75">
      <c r="A64" s="73" t="s">
        <v>114</v>
      </c>
      <c r="B64" s="59"/>
      <c r="C64" s="59"/>
      <c r="D64" s="63"/>
      <c r="E64" s="74"/>
      <c r="F64" s="59"/>
      <c r="G64" s="59"/>
    </row>
    <row r="65" spans="1:7" ht="12.75">
      <c r="A65" s="55"/>
      <c r="B65" s="55"/>
      <c r="C65" s="55"/>
      <c r="D65" s="55"/>
      <c r="E65" s="55"/>
      <c r="F65" s="55"/>
      <c r="G65" s="5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21"/>
  <sheetViews>
    <sheetView workbookViewId="0" topLeftCell="A1">
      <selection activeCell="C21" sqref="B21:C21"/>
    </sheetView>
  </sheetViews>
  <sheetFormatPr defaultColWidth="9.140625" defaultRowHeight="12.75"/>
  <cols>
    <col min="1" max="1" width="35.140625" style="92" customWidth="1"/>
    <col min="2" max="3" width="9.57421875" style="0" bestFit="1" customWidth="1"/>
    <col min="4" max="5" width="10.00390625" style="0" bestFit="1" customWidth="1"/>
    <col min="6" max="6" width="8.8515625" style="0" bestFit="1" customWidth="1"/>
    <col min="7" max="7" width="10.140625" style="0" bestFit="1" customWidth="1"/>
  </cols>
  <sheetData>
    <row r="5" spans="1:7" ht="12.75">
      <c r="A5" s="89" t="s">
        <v>126</v>
      </c>
      <c r="B5" s="76">
        <v>38898</v>
      </c>
      <c r="C5" s="76" t="s">
        <v>122</v>
      </c>
      <c r="D5" s="76">
        <v>39263</v>
      </c>
      <c r="E5" s="76" t="s">
        <v>122</v>
      </c>
      <c r="F5" s="75" t="s">
        <v>117</v>
      </c>
      <c r="G5" s="78" t="s">
        <v>118</v>
      </c>
    </row>
    <row r="6" spans="1:7" ht="12.75">
      <c r="A6" s="90" t="s">
        <v>123</v>
      </c>
      <c r="B6" s="80">
        <v>564.5</v>
      </c>
      <c r="C6" s="97">
        <f>+B6/B$6</f>
        <v>1</v>
      </c>
      <c r="D6" s="80">
        <v>477.8</v>
      </c>
      <c r="E6" s="97">
        <f>+D6/D$6</f>
        <v>1</v>
      </c>
      <c r="F6" s="80">
        <f>+D6-B6</f>
        <v>-86.69999999999999</v>
      </c>
      <c r="G6" s="104">
        <f>+F6/B6</f>
        <v>-0.15358724534986712</v>
      </c>
    </row>
    <row r="7" spans="1:7" ht="12.75">
      <c r="A7" s="90" t="s">
        <v>124</v>
      </c>
      <c r="B7" s="80">
        <v>-483.2</v>
      </c>
      <c r="C7" s="98">
        <f aca="true" t="shared" si="0" ref="C7:E10">+B7/B$6</f>
        <v>-0.8559787422497785</v>
      </c>
      <c r="D7" s="80">
        <v>-422.8</v>
      </c>
      <c r="E7" s="98">
        <f t="shared" si="0"/>
        <v>-0.8848890749267476</v>
      </c>
      <c r="F7" s="80">
        <f>+D7-B7</f>
        <v>60.39999999999998</v>
      </c>
      <c r="G7" s="106">
        <f>+F7/B7</f>
        <v>-0.12499999999999996</v>
      </c>
    </row>
    <row r="8" spans="1:7" ht="12.75">
      <c r="A8" s="90" t="s">
        <v>8</v>
      </c>
      <c r="B8" s="80">
        <v>-24.5</v>
      </c>
      <c r="C8" s="98">
        <f t="shared" si="0"/>
        <v>-0.043401240035429584</v>
      </c>
      <c r="D8" s="80">
        <v>-20.8</v>
      </c>
      <c r="E8" s="98">
        <f t="shared" si="0"/>
        <v>-0.043532858936793636</v>
      </c>
      <c r="F8" s="80">
        <f>+D8-B8</f>
        <v>3.6999999999999993</v>
      </c>
      <c r="G8" s="106">
        <f>+F8/B8</f>
        <v>-0.15102040816326529</v>
      </c>
    </row>
    <row r="9" spans="1:7" ht="12.75">
      <c r="A9" s="90" t="s">
        <v>11</v>
      </c>
      <c r="B9" s="80">
        <v>10.3</v>
      </c>
      <c r="C9" s="99">
        <f t="shared" si="0"/>
        <v>0.018246235606731623</v>
      </c>
      <c r="D9" s="80">
        <v>13.1</v>
      </c>
      <c r="E9" s="99">
        <f t="shared" si="0"/>
        <v>0.0274173294265383</v>
      </c>
      <c r="F9" s="80">
        <f>+D9-B9</f>
        <v>2.799999999999999</v>
      </c>
      <c r="G9" s="106">
        <f>+F9/B9</f>
        <v>0.27184466019417464</v>
      </c>
    </row>
    <row r="10" spans="1:7" s="96" customFormat="1" ht="12.75">
      <c r="A10" s="94" t="s">
        <v>125</v>
      </c>
      <c r="B10" s="95">
        <f>SUM(B6:B9)</f>
        <v>67.10000000000001</v>
      </c>
      <c r="C10" s="100">
        <f t="shared" si="0"/>
        <v>0.1188662533215235</v>
      </c>
      <c r="D10" s="95">
        <f>SUM(D6:D9)</f>
        <v>47.300000000000004</v>
      </c>
      <c r="E10" s="100">
        <f t="shared" si="0"/>
        <v>0.09899539556299708</v>
      </c>
      <c r="F10" s="95">
        <f>+D10-B10</f>
        <v>-19.800000000000004</v>
      </c>
      <c r="G10" s="88">
        <f>+F10/B10</f>
        <v>-0.2950819672131148</v>
      </c>
    </row>
    <row r="13" spans="1:5" ht="12.75">
      <c r="A13" s="89" t="s">
        <v>116</v>
      </c>
      <c r="B13" s="76">
        <f>+B5</f>
        <v>38898</v>
      </c>
      <c r="C13" s="76">
        <f>+D5</f>
        <v>39263</v>
      </c>
      <c r="D13" s="84" t="s">
        <v>117</v>
      </c>
      <c r="E13" s="77" t="s">
        <v>118</v>
      </c>
    </row>
    <row r="14" spans="1:5" ht="12.75">
      <c r="A14" s="90" t="s">
        <v>119</v>
      </c>
      <c r="B14" s="80">
        <v>1340</v>
      </c>
      <c r="C14" s="80">
        <v>1118.1</v>
      </c>
      <c r="D14" s="80">
        <f>+C14-B14</f>
        <v>-221.9000000000001</v>
      </c>
      <c r="E14" s="106">
        <f>+D14/B14</f>
        <v>-0.1655970149253732</v>
      </c>
    </row>
    <row r="15" spans="1:5" ht="12.75">
      <c r="A15" s="90" t="s">
        <v>120</v>
      </c>
      <c r="B15" s="80">
        <v>1448</v>
      </c>
      <c r="C15" s="80">
        <v>1249.3</v>
      </c>
      <c r="D15" s="80">
        <f>+C15-B15</f>
        <v>-198.70000000000005</v>
      </c>
      <c r="E15" s="106">
        <f>+D15/B15</f>
        <v>-0.13722375690607738</v>
      </c>
    </row>
    <row r="16" spans="1:5" ht="12.75">
      <c r="A16" s="91" t="s">
        <v>121</v>
      </c>
      <c r="B16" s="83">
        <v>134.2</v>
      </c>
      <c r="C16" s="83">
        <v>157.1</v>
      </c>
      <c r="D16" s="83">
        <f>+C16-B16</f>
        <v>22.900000000000006</v>
      </c>
      <c r="E16" s="108">
        <f>+D16/B16</f>
        <v>0.17064083457526086</v>
      </c>
    </row>
    <row r="18" spans="1:5" ht="12.75">
      <c r="A18" s="89" t="s">
        <v>127</v>
      </c>
      <c r="B18" s="76">
        <f>+B13</f>
        <v>38898</v>
      </c>
      <c r="C18" s="76">
        <f>+C13</f>
        <v>39263</v>
      </c>
      <c r="D18" s="84" t="s">
        <v>117</v>
      </c>
      <c r="E18" s="77" t="s">
        <v>118</v>
      </c>
    </row>
    <row r="19" spans="1:5" ht="12.75">
      <c r="A19" s="90" t="s">
        <v>128</v>
      </c>
      <c r="B19" s="80">
        <f>+B10</f>
        <v>67.10000000000001</v>
      </c>
      <c r="C19" s="80">
        <f>+D10</f>
        <v>47.300000000000004</v>
      </c>
      <c r="D19" s="80">
        <f>+C19-B19</f>
        <v>-19.800000000000004</v>
      </c>
      <c r="E19" s="106">
        <f>+D19/B19</f>
        <v>-0.2950819672131148</v>
      </c>
    </row>
    <row r="20" spans="1:5" ht="12.75">
      <c r="A20" s="90" t="s">
        <v>129</v>
      </c>
      <c r="B20" s="80">
        <v>209.9</v>
      </c>
      <c r="C20" s="80">
        <v>210.7</v>
      </c>
      <c r="D20" s="80">
        <f>+C20-B20</f>
        <v>0.799999999999983</v>
      </c>
      <c r="E20" s="106">
        <f>+D20/B20</f>
        <v>0.00381133873272979</v>
      </c>
    </row>
    <row r="21" spans="1:5" ht="12.75">
      <c r="A21" s="91" t="s">
        <v>130</v>
      </c>
      <c r="B21" s="110">
        <f>+B19/B20</f>
        <v>0.319676036207718</v>
      </c>
      <c r="C21" s="110">
        <f>+C19/C20</f>
        <v>0.22448979591836737</v>
      </c>
      <c r="D21" s="111" t="s">
        <v>158</v>
      </c>
      <c r="E21" s="8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G19"/>
  <sheetViews>
    <sheetView workbookViewId="0" topLeftCell="A1">
      <selection activeCell="B20" sqref="B20"/>
    </sheetView>
  </sheetViews>
  <sheetFormatPr defaultColWidth="9.140625" defaultRowHeight="12.75"/>
  <cols>
    <col min="1" max="1" width="41.00390625" style="92" customWidth="1"/>
    <col min="2" max="2" width="11.57421875" style="0" customWidth="1"/>
    <col min="3" max="3" width="11.28125" style="0" customWidth="1"/>
    <col min="4" max="4" width="11.421875" style="0" customWidth="1"/>
    <col min="5" max="5" width="7.421875" style="0" bestFit="1" customWidth="1"/>
    <col min="6" max="6" width="8.8515625" style="0" bestFit="1" customWidth="1"/>
    <col min="7" max="7" width="8.421875" style="0" bestFit="1" customWidth="1"/>
  </cols>
  <sheetData>
    <row r="5" spans="1:7" ht="12" customHeight="1">
      <c r="A5" s="89" t="s">
        <v>126</v>
      </c>
      <c r="B5" s="76">
        <f>+GAS!B5</f>
        <v>38898</v>
      </c>
      <c r="C5" s="76" t="s">
        <v>122</v>
      </c>
      <c r="D5" s="76">
        <f>+GAS!D5</f>
        <v>39263</v>
      </c>
      <c r="E5" s="84" t="s">
        <v>122</v>
      </c>
      <c r="F5" s="84" t="s">
        <v>117</v>
      </c>
      <c r="G5" s="78" t="s">
        <v>118</v>
      </c>
    </row>
    <row r="6" spans="1:7" ht="12.75">
      <c r="A6" s="101" t="s">
        <v>123</v>
      </c>
      <c r="B6" s="102">
        <v>183.4</v>
      </c>
      <c r="C6" s="97">
        <f>+B6/B$6</f>
        <v>1</v>
      </c>
      <c r="D6" s="102">
        <v>401</v>
      </c>
      <c r="E6" s="97">
        <f>+D6/D$6</f>
        <v>1</v>
      </c>
      <c r="F6" s="103">
        <f>+D6-B6</f>
        <v>217.6</v>
      </c>
      <c r="G6" s="104">
        <f>+F6/B6</f>
        <v>1.1864776444929117</v>
      </c>
    </row>
    <row r="7" spans="1:7" ht="12.75">
      <c r="A7" s="90" t="s">
        <v>124</v>
      </c>
      <c r="B7" s="105">
        <v>-170.4</v>
      </c>
      <c r="C7" s="98">
        <f>+B7/B$6</f>
        <v>-0.9291166848418757</v>
      </c>
      <c r="D7" s="105">
        <v>-381.64</v>
      </c>
      <c r="E7" s="98">
        <f>+D7/D$6</f>
        <v>-0.951720698254364</v>
      </c>
      <c r="F7" s="105">
        <f>+D7-B7</f>
        <v>-211.23999999999998</v>
      </c>
      <c r="G7" s="106">
        <f>+F7/B7</f>
        <v>1.2396713615023474</v>
      </c>
    </row>
    <row r="8" spans="1:7" ht="12.75">
      <c r="A8" s="90" t="s">
        <v>8</v>
      </c>
      <c r="B8" s="105">
        <v>-5.03</v>
      </c>
      <c r="C8" s="98">
        <f>+B8/B$6</f>
        <v>-0.02742639040348964</v>
      </c>
      <c r="D8" s="105">
        <v>-9.295</v>
      </c>
      <c r="E8" s="98">
        <f>+D8/D$6</f>
        <v>-0.023179551122194515</v>
      </c>
      <c r="F8" s="105">
        <f>+D8-B8</f>
        <v>-4.265</v>
      </c>
      <c r="G8" s="106">
        <f>+F8/B8</f>
        <v>0.8479125248508945</v>
      </c>
    </row>
    <row r="9" spans="1:7" ht="12.75">
      <c r="A9" s="90" t="s">
        <v>11</v>
      </c>
      <c r="B9" s="107">
        <v>3.595</v>
      </c>
      <c r="C9" s="99">
        <f>+B9/B$6</f>
        <v>0.01960196292257361</v>
      </c>
      <c r="D9" s="107">
        <v>8.22</v>
      </c>
      <c r="E9" s="99">
        <f>+D9/D$6</f>
        <v>0.020498753117206985</v>
      </c>
      <c r="F9" s="105">
        <f>+D9-B9</f>
        <v>4.625</v>
      </c>
      <c r="G9" s="106">
        <f>+F9/B9</f>
        <v>1.2865090403337969</v>
      </c>
    </row>
    <row r="10" spans="1:7" ht="12.75">
      <c r="A10" s="94" t="s">
        <v>125</v>
      </c>
      <c r="B10" s="86">
        <f>SUM(B6:B9)</f>
        <v>11.565</v>
      </c>
      <c r="C10" s="100">
        <f>+B10/B$6</f>
        <v>0.06305888767720828</v>
      </c>
      <c r="D10" s="86">
        <f>SUM(D6:D9)</f>
        <v>18.285000000000014</v>
      </c>
      <c r="E10" s="100">
        <f>+D10/D$6</f>
        <v>0.045598503740648416</v>
      </c>
      <c r="F10" s="87">
        <f>+D10-B10</f>
        <v>6.720000000000015</v>
      </c>
      <c r="G10" s="88">
        <v>0.575</v>
      </c>
    </row>
    <row r="12" spans="1:5" ht="12.75" customHeight="1">
      <c r="A12" s="89" t="s">
        <v>116</v>
      </c>
      <c r="B12" s="76">
        <f>+B5</f>
        <v>38898</v>
      </c>
      <c r="C12" s="76">
        <f>+D5</f>
        <v>39263</v>
      </c>
      <c r="D12" s="84" t="s">
        <v>117</v>
      </c>
      <c r="E12" s="77" t="s">
        <v>118</v>
      </c>
    </row>
    <row r="13" spans="1:5" ht="12.75">
      <c r="A13" s="90" t="s">
        <v>131</v>
      </c>
      <c r="B13" s="80">
        <v>1428.7</v>
      </c>
      <c r="C13" s="80">
        <v>2080.8</v>
      </c>
      <c r="D13" s="80">
        <f>+C13-B13</f>
        <v>652.1000000000001</v>
      </c>
      <c r="E13" s="106">
        <f>+D13/B13</f>
        <v>0.45642892139707436</v>
      </c>
    </row>
    <row r="14" spans="1:5" ht="12.75">
      <c r="A14" s="91" t="s">
        <v>132</v>
      </c>
      <c r="B14" s="83">
        <v>763.2</v>
      </c>
      <c r="C14" s="83">
        <v>1116.2</v>
      </c>
      <c r="D14" s="83">
        <f>+C14-B14</f>
        <v>353</v>
      </c>
      <c r="E14" s="108">
        <f>+D14/B14</f>
        <v>0.46252620545073375</v>
      </c>
    </row>
    <row r="16" spans="1:5" ht="14.25" customHeight="1">
      <c r="A16" s="89" t="s">
        <v>127</v>
      </c>
      <c r="B16" s="76">
        <f>+B12</f>
        <v>38898</v>
      </c>
      <c r="C16" s="76">
        <f>+D5</f>
        <v>39263</v>
      </c>
      <c r="D16" s="84" t="s">
        <v>117</v>
      </c>
      <c r="E16" s="77" t="s">
        <v>118</v>
      </c>
    </row>
    <row r="17" spans="1:5" ht="12.75">
      <c r="A17" s="79" t="s">
        <v>128</v>
      </c>
      <c r="B17" s="109">
        <f>+B10</f>
        <v>11.565</v>
      </c>
      <c r="C17" s="109">
        <f>+D10</f>
        <v>18.285000000000014</v>
      </c>
      <c r="D17" s="105">
        <f>+C17-B17</f>
        <v>6.720000000000015</v>
      </c>
      <c r="E17" s="106">
        <f>+D17/B17</f>
        <v>0.581063553826201</v>
      </c>
    </row>
    <row r="18" spans="1:5" ht="12.75">
      <c r="A18" s="79" t="s">
        <v>129</v>
      </c>
      <c r="B18" s="80">
        <f>+GAS!B20</f>
        <v>209.9</v>
      </c>
      <c r="C18" s="80">
        <f>+GAS!C20</f>
        <v>210.7</v>
      </c>
      <c r="D18" s="105">
        <f>+C18-B18</f>
        <v>0.799999999999983</v>
      </c>
      <c r="E18" s="106">
        <f>+GAS!E20</f>
        <v>0.00381133873272979</v>
      </c>
    </row>
    <row r="19" spans="1:5" ht="12.75">
      <c r="A19" s="82" t="s">
        <v>130</v>
      </c>
      <c r="B19" s="110">
        <f>+B17/B18</f>
        <v>0.055097665555026196</v>
      </c>
      <c r="C19" s="110">
        <f>+C17/C18</f>
        <v>0.08678215472235414</v>
      </c>
      <c r="D19" s="111" t="s">
        <v>159</v>
      </c>
      <c r="E19" s="8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21"/>
  <sheetViews>
    <sheetView workbookViewId="0" topLeftCell="A1">
      <selection activeCell="C15" sqref="C15"/>
    </sheetView>
  </sheetViews>
  <sheetFormatPr defaultColWidth="9.140625" defaultRowHeight="12.75"/>
  <cols>
    <col min="1" max="1" width="31.00390625" style="92" customWidth="1"/>
    <col min="2" max="2" width="10.28125" style="0" customWidth="1"/>
    <col min="3" max="3" width="10.7109375" style="0" customWidth="1"/>
    <col min="4" max="4" width="10.57421875" style="0" customWidth="1"/>
    <col min="5" max="5" width="7.421875" style="0" bestFit="1" customWidth="1"/>
    <col min="6" max="6" width="8.8515625" style="0" bestFit="1" customWidth="1"/>
    <col min="7" max="7" width="7.421875" style="0" bestFit="1" customWidth="1"/>
  </cols>
  <sheetData>
    <row r="5" spans="1:7" ht="12.75" customHeight="1">
      <c r="A5" s="89" t="s">
        <v>126</v>
      </c>
      <c r="B5" s="76">
        <f>+Electrico!B5</f>
        <v>38898</v>
      </c>
      <c r="C5" s="76" t="s">
        <v>122</v>
      </c>
      <c r="D5" s="76">
        <f>+Electrico!D5</f>
        <v>39263</v>
      </c>
      <c r="E5" s="84" t="s">
        <v>122</v>
      </c>
      <c r="F5" s="84" t="s">
        <v>117</v>
      </c>
      <c r="G5" s="78" t="s">
        <v>118</v>
      </c>
    </row>
    <row r="6" spans="1:7" ht="12.75">
      <c r="A6" s="101" t="s">
        <v>123</v>
      </c>
      <c r="B6" s="112">
        <v>185.1</v>
      </c>
      <c r="C6" s="97">
        <f>+B6/B$6</f>
        <v>1</v>
      </c>
      <c r="D6" s="113">
        <v>195.4</v>
      </c>
      <c r="E6" s="97">
        <f>+D6/D$6</f>
        <v>1</v>
      </c>
      <c r="F6" s="103">
        <f>+D6-B6</f>
        <v>10.300000000000011</v>
      </c>
      <c r="G6" s="104">
        <f>+F6/B6</f>
        <v>0.055645596974608386</v>
      </c>
    </row>
    <row r="7" spans="1:7" ht="12.75">
      <c r="A7" s="90" t="s">
        <v>124</v>
      </c>
      <c r="B7" s="105">
        <v>-143.1</v>
      </c>
      <c r="C7" s="98">
        <f>+B7/B$6</f>
        <v>-0.773095623987034</v>
      </c>
      <c r="D7" s="105">
        <v>-164.64</v>
      </c>
      <c r="E7" s="98">
        <f>+D7/D$6</f>
        <v>-0.8425793244626406</v>
      </c>
      <c r="F7" s="105">
        <f>+D7-B7</f>
        <v>-21.539999999999992</v>
      </c>
      <c r="G7" s="106">
        <f>+F7/B7</f>
        <v>0.150524109014675</v>
      </c>
    </row>
    <row r="8" spans="1:7" ht="12.75">
      <c r="A8" s="90" t="s">
        <v>8</v>
      </c>
      <c r="B8" s="105">
        <v>-39.6</v>
      </c>
      <c r="C8" s="98">
        <f>+B8/B$6</f>
        <v>-0.21393841166936792</v>
      </c>
      <c r="D8" s="105">
        <v>-44.4</v>
      </c>
      <c r="E8" s="98">
        <f>+D8/D$6</f>
        <v>-0.22722620266120777</v>
      </c>
      <c r="F8" s="105">
        <f>+D8-B8</f>
        <v>-4.799999999999997</v>
      </c>
      <c r="G8" s="106">
        <f>+F8/B8</f>
        <v>0.12121212121212113</v>
      </c>
    </row>
    <row r="9" spans="1:7" ht="12.75">
      <c r="A9" s="90" t="s">
        <v>11</v>
      </c>
      <c r="B9" s="80">
        <v>45</v>
      </c>
      <c r="C9" s="99">
        <f>+B9/B$6</f>
        <v>0.24311183144246354</v>
      </c>
      <c r="D9" s="107">
        <v>66.5</v>
      </c>
      <c r="E9" s="99">
        <f>+D9/D$6</f>
        <v>0.34032753326509724</v>
      </c>
      <c r="F9" s="105">
        <f>+D9-B9</f>
        <v>21.5</v>
      </c>
      <c r="G9" s="106">
        <f>+F9/B9</f>
        <v>0.4777777777777778</v>
      </c>
    </row>
    <row r="10" spans="1:7" ht="12.75">
      <c r="A10" s="94" t="s">
        <v>125</v>
      </c>
      <c r="B10" s="114">
        <f>SUM(B6:B9)</f>
        <v>47.4</v>
      </c>
      <c r="C10" s="100">
        <f>+B10/B$6</f>
        <v>0.2560777957860616</v>
      </c>
      <c r="D10" s="86">
        <f>SUM(D6:D9)</f>
        <v>52.86000000000002</v>
      </c>
      <c r="E10" s="100">
        <f>+D10/D$6</f>
        <v>0.2705220061412488</v>
      </c>
      <c r="F10" s="87">
        <f>+D10-B10</f>
        <v>5.460000000000022</v>
      </c>
      <c r="G10" s="88">
        <f>+F10/B10</f>
        <v>0.115189873417722</v>
      </c>
    </row>
    <row r="11" spans="1:7" ht="12.75">
      <c r="A11" s="115"/>
      <c r="B11" s="80"/>
      <c r="C11" s="80"/>
      <c r="D11" s="80"/>
      <c r="E11" s="80"/>
      <c r="F11" s="80"/>
      <c r="G11" s="80"/>
    </row>
    <row r="12" spans="1:5" ht="15" customHeight="1">
      <c r="A12" s="89" t="s">
        <v>116</v>
      </c>
      <c r="B12" s="76">
        <f>+B5</f>
        <v>38898</v>
      </c>
      <c r="C12" s="76">
        <f>+D5</f>
        <v>39263</v>
      </c>
      <c r="D12" s="84" t="s">
        <v>117</v>
      </c>
      <c r="E12" s="77" t="s">
        <v>118</v>
      </c>
    </row>
    <row r="13" spans="1:5" ht="12.75">
      <c r="A13" s="90" t="s">
        <v>120</v>
      </c>
      <c r="B13" s="80"/>
      <c r="C13" s="80"/>
      <c r="D13" s="80"/>
      <c r="E13" s="81"/>
    </row>
    <row r="14" spans="1:5" ht="12.75">
      <c r="A14" s="90" t="s">
        <v>133</v>
      </c>
      <c r="B14" s="80">
        <v>111.8</v>
      </c>
      <c r="C14" s="109">
        <v>119.7</v>
      </c>
      <c r="D14" s="105">
        <f>+C14-B14</f>
        <v>7.900000000000006</v>
      </c>
      <c r="E14" s="106">
        <f>+D14/B14</f>
        <v>0.07066189624329164</v>
      </c>
    </row>
    <row r="15" spans="1:5" ht="12.75">
      <c r="A15" s="90" t="s">
        <v>134</v>
      </c>
      <c r="B15" s="80">
        <v>100.1</v>
      </c>
      <c r="C15" s="109">
        <v>105.2</v>
      </c>
      <c r="D15" s="105">
        <f>+C15-B15</f>
        <v>5.1000000000000085</v>
      </c>
      <c r="E15" s="106">
        <f>+D15/B15</f>
        <v>0.050949050949051035</v>
      </c>
    </row>
    <row r="16" spans="1:5" ht="12.75">
      <c r="A16" s="91" t="s">
        <v>135</v>
      </c>
      <c r="B16" s="83">
        <v>96.7</v>
      </c>
      <c r="C16" s="116">
        <v>101.7</v>
      </c>
      <c r="D16" s="117">
        <f>+C16-B16</f>
        <v>5</v>
      </c>
      <c r="E16" s="108">
        <f>+D16/B16</f>
        <v>0.05170630816959669</v>
      </c>
    </row>
    <row r="18" spans="1:5" ht="13.5" customHeight="1">
      <c r="A18" s="89" t="s">
        <v>127</v>
      </c>
      <c r="B18" s="76">
        <f>+B12</f>
        <v>38898</v>
      </c>
      <c r="C18" s="76">
        <f>+C12</f>
        <v>39263</v>
      </c>
      <c r="D18" s="84" t="s">
        <v>117</v>
      </c>
      <c r="E18" s="77" t="s">
        <v>118</v>
      </c>
    </row>
    <row r="19" spans="1:5" ht="12.75">
      <c r="A19" s="79" t="s">
        <v>128</v>
      </c>
      <c r="B19" s="107">
        <f>+B10</f>
        <v>47.4</v>
      </c>
      <c r="C19" s="107">
        <f>+D10</f>
        <v>52.86000000000002</v>
      </c>
      <c r="D19" s="105">
        <f>+C19-B19</f>
        <v>5.460000000000022</v>
      </c>
      <c r="E19" s="106">
        <f>+D19/B19</f>
        <v>0.115189873417722</v>
      </c>
    </row>
    <row r="20" spans="1:5" ht="12.75">
      <c r="A20" s="79" t="s">
        <v>129</v>
      </c>
      <c r="B20" s="80">
        <f>+Electrico!B18</f>
        <v>209.9</v>
      </c>
      <c r="C20" s="80">
        <f>+Electrico!C18</f>
        <v>210.7</v>
      </c>
      <c r="D20" s="105">
        <f>+C20-B20</f>
        <v>0.799999999999983</v>
      </c>
      <c r="E20" s="106">
        <f>+D20/B20</f>
        <v>0.00381133873272979</v>
      </c>
    </row>
    <row r="21" spans="1:5" ht="12.75">
      <c r="A21" s="82" t="s">
        <v>130</v>
      </c>
      <c r="B21" s="110">
        <f>+B19/B20</f>
        <v>0.22582181991424485</v>
      </c>
      <c r="C21" s="110">
        <f>+C19/C20</f>
        <v>0.2508780256288563</v>
      </c>
      <c r="D21" s="111" t="s">
        <v>156</v>
      </c>
      <c r="E21" s="8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G31"/>
  <sheetViews>
    <sheetView workbookViewId="0" topLeftCell="A5">
      <selection activeCell="B29" sqref="B29"/>
    </sheetView>
  </sheetViews>
  <sheetFormatPr defaultColWidth="9.140625" defaultRowHeight="12.75"/>
  <cols>
    <col min="1" max="1" width="38.421875" style="92" customWidth="1"/>
    <col min="2" max="7" width="11.28125" style="0" customWidth="1"/>
  </cols>
  <sheetData>
    <row r="5" spans="1:7" ht="12.75">
      <c r="A5" s="89" t="s">
        <v>126</v>
      </c>
      <c r="B5" s="76">
        <f>+Idrico!B5</f>
        <v>38898</v>
      </c>
      <c r="C5" s="76" t="s">
        <v>122</v>
      </c>
      <c r="D5" s="76">
        <f>+Idrico!D5</f>
        <v>39263</v>
      </c>
      <c r="E5" s="84" t="s">
        <v>122</v>
      </c>
      <c r="F5" s="84" t="s">
        <v>117</v>
      </c>
      <c r="G5" s="78" t="s">
        <v>118</v>
      </c>
    </row>
    <row r="6" spans="1:7" ht="12.75">
      <c r="A6" s="101" t="s">
        <v>123</v>
      </c>
      <c r="B6" s="102">
        <v>255.7</v>
      </c>
      <c r="C6" s="97">
        <f>+B6/B$6</f>
        <v>1</v>
      </c>
      <c r="D6" s="102">
        <v>274.3</v>
      </c>
      <c r="E6" s="97">
        <f>+D6/D$6</f>
        <v>1</v>
      </c>
      <c r="F6" s="103">
        <f>+D6-B6</f>
        <v>18.600000000000023</v>
      </c>
      <c r="G6" s="104">
        <f>+F6/B6</f>
        <v>0.07274149393820893</v>
      </c>
    </row>
    <row r="7" spans="1:7" ht="12.75">
      <c r="A7" s="90" t="s">
        <v>124</v>
      </c>
      <c r="B7" s="105">
        <v>-128</v>
      </c>
      <c r="C7" s="98">
        <f>+B7/B$6</f>
        <v>-0.5005866249511146</v>
      </c>
      <c r="D7" s="105">
        <v>-137.2</v>
      </c>
      <c r="E7" s="98">
        <f>+D7/D$6</f>
        <v>-0.5001822821728035</v>
      </c>
      <c r="F7" s="105">
        <f>+D7-B7</f>
        <v>-9.199999999999989</v>
      </c>
      <c r="G7" s="106">
        <f>+F7/B7</f>
        <v>0.07187499999999991</v>
      </c>
    </row>
    <row r="8" spans="1:7" ht="12.75">
      <c r="A8" s="90" t="s">
        <v>8</v>
      </c>
      <c r="B8" s="105">
        <v>-61.3</v>
      </c>
      <c r="C8" s="98">
        <f>+B8/B$6</f>
        <v>-0.23973406335549471</v>
      </c>
      <c r="D8" s="105">
        <v>-64.72</v>
      </c>
      <c r="E8" s="98">
        <f>+D8/D$6</f>
        <v>-0.23594604447685014</v>
      </c>
      <c r="F8" s="105">
        <f>+D8-B8</f>
        <v>-3.4200000000000017</v>
      </c>
      <c r="G8" s="106">
        <f>+F8/B8</f>
        <v>0.055791190864600354</v>
      </c>
    </row>
    <row r="9" spans="1:7" ht="12.75">
      <c r="A9" s="90" t="s">
        <v>11</v>
      </c>
      <c r="B9" s="109">
        <v>2.44</v>
      </c>
      <c r="C9" s="99">
        <f>+B9/B$6</f>
        <v>0.009542432538130622</v>
      </c>
      <c r="D9" s="107">
        <v>4.785</v>
      </c>
      <c r="E9" s="99">
        <f>+D9/D$6</f>
        <v>0.017444403937294933</v>
      </c>
      <c r="F9" s="105">
        <f>+D9-B9</f>
        <v>2.345</v>
      </c>
      <c r="G9" s="106">
        <f>+F9/B9</f>
        <v>0.961065573770492</v>
      </c>
    </row>
    <row r="10" spans="1:7" ht="12.75">
      <c r="A10" s="94" t="s">
        <v>125</v>
      </c>
      <c r="B10" s="114">
        <f>SUM(B6:B9)</f>
        <v>68.83999999999999</v>
      </c>
      <c r="C10" s="100">
        <f>+B10/B$6</f>
        <v>0.2692217442315213</v>
      </c>
      <c r="D10" s="86">
        <f>SUM(D6:D9)</f>
        <v>77.16500000000002</v>
      </c>
      <c r="E10" s="100">
        <f>+D10/D$6</f>
        <v>0.28131607728764135</v>
      </c>
      <c r="F10" s="87">
        <f>+D10-B10</f>
        <v>8.325000000000031</v>
      </c>
      <c r="G10" s="88">
        <f>+F10/B10</f>
        <v>0.12093259732713586</v>
      </c>
    </row>
    <row r="11" spans="1:7" ht="12.75">
      <c r="A11" s="115"/>
      <c r="B11" s="80"/>
      <c r="C11" s="80"/>
      <c r="D11" s="80"/>
      <c r="E11" s="80"/>
      <c r="F11" s="80"/>
      <c r="G11" s="80"/>
    </row>
    <row r="12" spans="1:7" ht="12.75">
      <c r="A12" s="89" t="s">
        <v>136</v>
      </c>
      <c r="B12" s="76">
        <f>+B5</f>
        <v>38898</v>
      </c>
      <c r="C12" s="84" t="s">
        <v>122</v>
      </c>
      <c r="D12" s="76">
        <f>+D5</f>
        <v>39263</v>
      </c>
      <c r="E12" s="84" t="s">
        <v>122</v>
      </c>
      <c r="F12" s="84" t="s">
        <v>117</v>
      </c>
      <c r="G12" s="77" t="s">
        <v>118</v>
      </c>
    </row>
    <row r="13" spans="1:7" ht="12.75">
      <c r="A13" s="90" t="s">
        <v>137</v>
      </c>
      <c r="B13" s="80">
        <v>784</v>
      </c>
      <c r="C13" s="99">
        <f>+B13/B$17</f>
        <v>0.3638557571819743</v>
      </c>
      <c r="D13" s="80">
        <v>822</v>
      </c>
      <c r="E13" s="99">
        <f>+D13/D$17</f>
        <v>0.37260323648066723</v>
      </c>
      <c r="F13" s="105">
        <f>+D13-B13</f>
        <v>38</v>
      </c>
      <c r="G13" s="106">
        <f>+F13/B13</f>
        <v>0.04846938775510204</v>
      </c>
    </row>
    <row r="14" spans="1:7" ht="12.75">
      <c r="A14" s="90" t="s">
        <v>138</v>
      </c>
      <c r="B14" s="80">
        <v>723.1</v>
      </c>
      <c r="C14" s="99">
        <f aca="true" t="shared" si="0" ref="C14:E17">+B14/B$17</f>
        <v>0.3355919617580174</v>
      </c>
      <c r="D14" s="80">
        <v>710</v>
      </c>
      <c r="E14" s="99">
        <f t="shared" si="0"/>
        <v>0.3218349122886542</v>
      </c>
      <c r="F14" s="105">
        <f aca="true" t="shared" si="1" ref="F14:F24">+D14-B14</f>
        <v>-13.100000000000023</v>
      </c>
      <c r="G14" s="106">
        <f aca="true" t="shared" si="2" ref="G14:G24">+F14/B14</f>
        <v>-0.01811644309224177</v>
      </c>
    </row>
    <row r="15" spans="1:7" ht="12.75">
      <c r="A15" s="90" t="s">
        <v>139</v>
      </c>
      <c r="B15" s="80">
        <v>459.3</v>
      </c>
      <c r="C15" s="99">
        <f t="shared" si="0"/>
        <v>0.21316192509398063</v>
      </c>
      <c r="D15" s="80">
        <v>471.3</v>
      </c>
      <c r="E15" s="99">
        <f t="shared" si="0"/>
        <v>0.21363492135442638</v>
      </c>
      <c r="F15" s="105">
        <f t="shared" si="1"/>
        <v>12</v>
      </c>
      <c r="G15" s="106">
        <f t="shared" si="2"/>
        <v>0.02612671456564337</v>
      </c>
    </row>
    <row r="16" spans="1:7" ht="12.75">
      <c r="A16" s="90" t="s">
        <v>140</v>
      </c>
      <c r="B16" s="80">
        <v>188.3</v>
      </c>
      <c r="C16" s="99">
        <f t="shared" si="0"/>
        <v>0.08739035596602776</v>
      </c>
      <c r="D16" s="80">
        <v>202.8</v>
      </c>
      <c r="E16" s="99">
        <f t="shared" si="0"/>
        <v>0.09192692987625221</v>
      </c>
      <c r="F16" s="105">
        <f t="shared" si="1"/>
        <v>14.5</v>
      </c>
      <c r="G16" s="106">
        <f t="shared" si="2"/>
        <v>0.07700477960701009</v>
      </c>
    </row>
    <row r="17" spans="1:7" ht="12.75">
      <c r="A17" s="101" t="s">
        <v>141</v>
      </c>
      <c r="B17" s="102">
        <f>SUM(B13:B16)</f>
        <v>2154.7</v>
      </c>
      <c r="C17" s="97">
        <f t="shared" si="0"/>
        <v>1</v>
      </c>
      <c r="D17" s="102">
        <f>SUM(D13:D16)</f>
        <v>2206.1</v>
      </c>
      <c r="E17" s="97">
        <f t="shared" si="0"/>
        <v>1</v>
      </c>
      <c r="F17" s="103">
        <f t="shared" si="1"/>
        <v>51.40000000000009</v>
      </c>
      <c r="G17" s="104">
        <f t="shared" si="2"/>
        <v>0.023854828978512134</v>
      </c>
    </row>
    <row r="18" spans="1:7" ht="12.75">
      <c r="A18" s="90" t="s">
        <v>142</v>
      </c>
      <c r="B18" s="80">
        <v>716.1</v>
      </c>
      <c r="C18" s="99">
        <f>+B18/B$24</f>
        <v>0.3323432496403212</v>
      </c>
      <c r="D18" s="80">
        <v>775.6</v>
      </c>
      <c r="E18" s="99">
        <f>+D18/D$24</f>
        <v>0.35157064502969043</v>
      </c>
      <c r="F18" s="105">
        <f t="shared" si="1"/>
        <v>59.5</v>
      </c>
      <c r="G18" s="106">
        <f t="shared" si="2"/>
        <v>0.08308895405669599</v>
      </c>
    </row>
    <row r="19" spans="1:7" ht="12.75">
      <c r="A19" s="90" t="s">
        <v>143</v>
      </c>
      <c r="B19" s="80">
        <v>284.9</v>
      </c>
      <c r="C19" s="99">
        <f aca="true" t="shared" si="3" ref="C19:E24">+B19/B$24</f>
        <v>0.1322225831902353</v>
      </c>
      <c r="D19" s="80">
        <v>285.4</v>
      </c>
      <c r="E19" s="99">
        <f t="shared" si="3"/>
        <v>0.12936856896786184</v>
      </c>
      <c r="F19" s="105">
        <f t="shared" si="1"/>
        <v>0.5</v>
      </c>
      <c r="G19" s="106">
        <f t="shared" si="2"/>
        <v>0.001755001755001755</v>
      </c>
    </row>
    <row r="20" spans="1:7" ht="12.75">
      <c r="A20" s="90" t="s">
        <v>144</v>
      </c>
      <c r="B20" s="80">
        <v>158.8</v>
      </c>
      <c r="C20" s="99">
        <f t="shared" si="3"/>
        <v>0.07369935489859378</v>
      </c>
      <c r="D20" s="80">
        <v>129.4</v>
      </c>
      <c r="E20" s="99">
        <f t="shared" si="3"/>
        <v>0.058655545986129376</v>
      </c>
      <c r="F20" s="105">
        <f t="shared" si="1"/>
        <v>-29.400000000000006</v>
      </c>
      <c r="G20" s="106">
        <f t="shared" si="2"/>
        <v>-0.18513853904282118</v>
      </c>
    </row>
    <row r="21" spans="1:7" ht="12.75">
      <c r="A21" s="90" t="s">
        <v>145</v>
      </c>
      <c r="B21" s="80">
        <v>166.9</v>
      </c>
      <c r="C21" s="99">
        <f t="shared" si="3"/>
        <v>0.07745857892049939</v>
      </c>
      <c r="D21" s="80">
        <v>176.1</v>
      </c>
      <c r="E21" s="99">
        <f t="shared" si="3"/>
        <v>0.07982412401976338</v>
      </c>
      <c r="F21" s="105">
        <f t="shared" si="1"/>
        <v>9.199999999999989</v>
      </c>
      <c r="G21" s="106">
        <f t="shared" si="2"/>
        <v>0.05512282804074289</v>
      </c>
    </row>
    <row r="22" spans="1:7" ht="12.75">
      <c r="A22" s="90" t="s">
        <v>146</v>
      </c>
      <c r="B22" s="80">
        <v>447.8</v>
      </c>
      <c r="C22" s="99">
        <f t="shared" si="3"/>
        <v>0.20782475518633686</v>
      </c>
      <c r="D22" s="80">
        <v>443.2</v>
      </c>
      <c r="E22" s="99">
        <f t="shared" si="3"/>
        <v>0.20089751144553739</v>
      </c>
      <c r="F22" s="105">
        <f t="shared" si="1"/>
        <v>-4.600000000000023</v>
      </c>
      <c r="G22" s="106">
        <f t="shared" si="2"/>
        <v>-0.01027244305493529</v>
      </c>
    </row>
    <row r="23" spans="1:7" ht="12.75">
      <c r="A23" s="90" t="s">
        <v>147</v>
      </c>
      <c r="B23" s="80">
        <v>380.2</v>
      </c>
      <c r="C23" s="99">
        <f t="shared" si="3"/>
        <v>0.17645147816401355</v>
      </c>
      <c r="D23" s="80">
        <v>396.4</v>
      </c>
      <c r="E23" s="99">
        <f t="shared" si="3"/>
        <v>0.17968360455101762</v>
      </c>
      <c r="F23" s="105">
        <f t="shared" si="1"/>
        <v>16.19999999999999</v>
      </c>
      <c r="G23" s="106">
        <f t="shared" si="2"/>
        <v>0.0426091530773277</v>
      </c>
    </row>
    <row r="24" spans="1:7" ht="12.75">
      <c r="A24" s="94" t="s">
        <v>148</v>
      </c>
      <c r="B24" s="95">
        <f>SUM(B18:B23)</f>
        <v>2154.7</v>
      </c>
      <c r="C24" s="100">
        <f t="shared" si="3"/>
        <v>1</v>
      </c>
      <c r="D24" s="86">
        <f>SUM(D18:D23)</f>
        <v>2206.1</v>
      </c>
      <c r="E24" s="100">
        <f t="shared" si="3"/>
        <v>1</v>
      </c>
      <c r="F24" s="87">
        <f t="shared" si="1"/>
        <v>51.40000000000009</v>
      </c>
      <c r="G24" s="88">
        <f t="shared" si="2"/>
        <v>0.023854828978512134</v>
      </c>
    </row>
    <row r="26" spans="1:5" ht="12.75">
      <c r="A26" s="89" t="s">
        <v>127</v>
      </c>
      <c r="B26" s="76">
        <f>+B12</f>
        <v>38898</v>
      </c>
      <c r="C26" s="76">
        <f>+D12</f>
        <v>39263</v>
      </c>
      <c r="D26" s="84" t="s">
        <v>117</v>
      </c>
      <c r="E26" s="77" t="s">
        <v>118</v>
      </c>
    </row>
    <row r="27" spans="1:5" ht="12.75">
      <c r="A27" s="79" t="s">
        <v>128</v>
      </c>
      <c r="B27" s="107">
        <f>+B10</f>
        <v>68.83999999999999</v>
      </c>
      <c r="C27" s="107">
        <f>+D10</f>
        <v>77.16500000000002</v>
      </c>
      <c r="D27" s="105">
        <f>+C27-B27</f>
        <v>8.325000000000031</v>
      </c>
      <c r="E27" s="106">
        <f>+D27/B27</f>
        <v>0.12093259732713586</v>
      </c>
    </row>
    <row r="28" spans="1:5" ht="12.75">
      <c r="A28" s="79" t="s">
        <v>129</v>
      </c>
      <c r="B28" s="80">
        <f>+Idrico!B20</f>
        <v>209.9</v>
      </c>
      <c r="C28" s="80">
        <f>+Idrico!C20</f>
        <v>210.7</v>
      </c>
      <c r="D28" s="105">
        <f>+C28-B28</f>
        <v>0.799999999999983</v>
      </c>
      <c r="E28" s="106">
        <f>+D28/B28</f>
        <v>0.00381133873272979</v>
      </c>
    </row>
    <row r="29" spans="1:5" ht="12.75">
      <c r="A29" s="82" t="s">
        <v>130</v>
      </c>
      <c r="B29" s="110">
        <f>+B27/B28</f>
        <v>0.32796569795140534</v>
      </c>
      <c r="C29" s="110">
        <f>+C27/C28</f>
        <v>0.36623160892263895</v>
      </c>
      <c r="D29" s="111" t="s">
        <v>160</v>
      </c>
      <c r="E29" s="85"/>
    </row>
    <row r="30" ht="12.75">
      <c r="A30"/>
    </row>
    <row r="31" ht="12.75">
      <c r="A3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5:G23"/>
  <sheetViews>
    <sheetView workbookViewId="0" topLeftCell="A1">
      <selection activeCell="D25" sqref="D25"/>
    </sheetView>
  </sheetViews>
  <sheetFormatPr defaultColWidth="9.140625" defaultRowHeight="12.75"/>
  <cols>
    <col min="1" max="1" width="33.00390625" style="92" customWidth="1"/>
    <col min="2" max="2" width="13.57421875" style="0" customWidth="1"/>
    <col min="3" max="3" width="10.7109375" style="0" customWidth="1"/>
    <col min="4" max="4" width="12.00390625" style="0" customWidth="1"/>
    <col min="5" max="5" width="7.421875" style="0" bestFit="1" customWidth="1"/>
    <col min="6" max="6" width="8.8515625" style="0" bestFit="1" customWidth="1"/>
    <col min="7" max="7" width="7.421875" style="0" bestFit="1" customWidth="1"/>
  </cols>
  <sheetData>
    <row r="5" spans="1:7" ht="12.75">
      <c r="A5" s="89" t="s">
        <v>126</v>
      </c>
      <c r="B5" s="76">
        <f>+Ambiente!B5</f>
        <v>38898</v>
      </c>
      <c r="C5" s="76" t="s">
        <v>122</v>
      </c>
      <c r="D5" s="76">
        <f>+Ambiente!D5</f>
        <v>39263</v>
      </c>
      <c r="E5" s="84" t="s">
        <v>122</v>
      </c>
      <c r="F5" s="84" t="s">
        <v>117</v>
      </c>
      <c r="G5" s="78" t="s">
        <v>118</v>
      </c>
    </row>
    <row r="6" spans="1:7" ht="12.75">
      <c r="A6" s="101" t="s">
        <v>123</v>
      </c>
      <c r="B6" s="113">
        <v>81.09</v>
      </c>
      <c r="C6" s="97">
        <f>+B6/B$6</f>
        <v>1</v>
      </c>
      <c r="D6" s="102">
        <v>81.1</v>
      </c>
      <c r="E6" s="97">
        <f>+D6/D$6</f>
        <v>1</v>
      </c>
      <c r="F6" s="103">
        <f>+D6-B6</f>
        <v>0.009999999999990905</v>
      </c>
      <c r="G6" s="104">
        <f>+F6/B6</f>
        <v>0.00012331976815872368</v>
      </c>
    </row>
    <row r="7" spans="1:7" ht="12.75">
      <c r="A7" s="90" t="s">
        <v>124</v>
      </c>
      <c r="B7" s="105">
        <v>-61.97</v>
      </c>
      <c r="C7" s="98">
        <f>+B7/B$6</f>
        <v>-0.7642126032803058</v>
      </c>
      <c r="D7" s="105">
        <v>-64.04</v>
      </c>
      <c r="E7" s="98">
        <f>+D7/D$6</f>
        <v>-0.7896424167694206</v>
      </c>
      <c r="F7" s="105">
        <f>+D7-B7</f>
        <v>-2.0700000000000074</v>
      </c>
      <c r="G7" s="106">
        <f>+F7/B7</f>
        <v>0.033403259641762266</v>
      </c>
    </row>
    <row r="8" spans="1:7" ht="12.75">
      <c r="A8" s="90" t="s">
        <v>8</v>
      </c>
      <c r="B8" s="105">
        <v>-11.81</v>
      </c>
      <c r="C8" s="98">
        <f>+B8/B$6</f>
        <v>-0.14564064619558514</v>
      </c>
      <c r="D8" s="105">
        <v>-11.46</v>
      </c>
      <c r="E8" s="98">
        <f>+D8/D$6</f>
        <v>-0.14130702836004935</v>
      </c>
      <c r="F8" s="105">
        <f>+D8-B8</f>
        <v>0.34999999999999964</v>
      </c>
      <c r="G8" s="106">
        <f>+F8/B8</f>
        <v>-0.029635901778154075</v>
      </c>
    </row>
    <row r="9" spans="1:7" ht="12.75">
      <c r="A9" s="90" t="s">
        <v>11</v>
      </c>
      <c r="B9" s="109">
        <v>7.71</v>
      </c>
      <c r="C9" s="99">
        <f>+B9/B$6</f>
        <v>0.09507954125046245</v>
      </c>
      <c r="D9" s="107">
        <v>9.38</v>
      </c>
      <c r="E9" s="99">
        <f>+D9/D$6</f>
        <v>0.11565967940813812</v>
      </c>
      <c r="F9" s="105">
        <f>+D9-B9</f>
        <v>1.6700000000000008</v>
      </c>
      <c r="G9" s="106">
        <f>+F9/B9</f>
        <v>0.21660181582360583</v>
      </c>
    </row>
    <row r="10" spans="1:7" ht="12.75">
      <c r="A10" s="94" t="s">
        <v>125</v>
      </c>
      <c r="B10" s="114">
        <f>SUM(B6:B9)</f>
        <v>15.020000000000003</v>
      </c>
      <c r="C10" s="100">
        <f>+B10/B$6</f>
        <v>0.1852262917745715</v>
      </c>
      <c r="D10" s="86">
        <f>SUM(D6:D9)</f>
        <v>14.979999999999988</v>
      </c>
      <c r="E10" s="100">
        <f>+D10/D$6</f>
        <v>0.18471023427866817</v>
      </c>
      <c r="F10" s="87">
        <v>0.02</v>
      </c>
      <c r="G10" s="88">
        <f>+F10/B10</f>
        <v>0.0013315579227696401</v>
      </c>
    </row>
    <row r="11" spans="1:7" ht="12.75">
      <c r="A11" s="115"/>
      <c r="B11" s="80"/>
      <c r="C11" s="80"/>
      <c r="D11" s="80"/>
      <c r="E11" s="80"/>
      <c r="F11" s="80"/>
      <c r="G11" s="80"/>
    </row>
    <row r="13" spans="1:5" ht="15" customHeight="1">
      <c r="A13" s="89" t="s">
        <v>116</v>
      </c>
      <c r="B13" s="76">
        <f>+B5</f>
        <v>38898</v>
      </c>
      <c r="C13" s="76">
        <f>+D5</f>
        <v>39263</v>
      </c>
      <c r="D13" s="84" t="s">
        <v>117</v>
      </c>
      <c r="E13" s="77" t="s">
        <v>118</v>
      </c>
    </row>
    <row r="14" spans="1:5" ht="12.75">
      <c r="A14" s="90" t="s">
        <v>149</v>
      </c>
      <c r="B14" s="80"/>
      <c r="C14" s="80"/>
      <c r="D14" s="80"/>
      <c r="E14" s="81"/>
    </row>
    <row r="15" spans="1:5" ht="12.75">
      <c r="A15" s="90" t="s">
        <v>150</v>
      </c>
      <c r="B15" s="80">
        <v>274.3</v>
      </c>
      <c r="C15" s="80">
        <v>210.9</v>
      </c>
      <c r="D15" s="105">
        <f>+C15-B15</f>
        <v>-63.400000000000006</v>
      </c>
      <c r="E15" s="106">
        <f>+D15/B15</f>
        <v>-0.23113379511483778</v>
      </c>
    </row>
    <row r="16" spans="1:5" ht="12.75">
      <c r="A16" s="90" t="s">
        <v>151</v>
      </c>
      <c r="B16" s="80"/>
      <c r="C16" s="80"/>
      <c r="D16" s="105"/>
      <c r="E16" s="81"/>
    </row>
    <row r="17" spans="1:5" ht="12.75">
      <c r="A17" s="90" t="s">
        <v>152</v>
      </c>
      <c r="B17" s="80">
        <v>297.9</v>
      </c>
      <c r="C17" s="80">
        <v>306.8</v>
      </c>
      <c r="D17" s="105">
        <f>+C17-B17</f>
        <v>8.900000000000034</v>
      </c>
      <c r="E17" s="106">
        <f>+D17/B17</f>
        <v>0.029875797247398573</v>
      </c>
    </row>
    <row r="18" spans="1:5" ht="12.75">
      <c r="A18" s="91" t="s">
        <v>153</v>
      </c>
      <c r="B18" s="83">
        <v>57</v>
      </c>
      <c r="C18" s="83">
        <v>58</v>
      </c>
      <c r="D18" s="117">
        <f>+C18-B18</f>
        <v>1</v>
      </c>
      <c r="E18" s="108">
        <f>+D18/B18</f>
        <v>0.017543859649122806</v>
      </c>
    </row>
    <row r="20" spans="1:5" ht="13.5" customHeight="1">
      <c r="A20" s="89" t="s">
        <v>127</v>
      </c>
      <c r="B20" s="76">
        <f>+B5</f>
        <v>38898</v>
      </c>
      <c r="C20" s="76">
        <f>+C13</f>
        <v>39263</v>
      </c>
      <c r="D20" s="84" t="s">
        <v>117</v>
      </c>
      <c r="E20" s="77" t="s">
        <v>118</v>
      </c>
    </row>
    <row r="21" spans="1:5" ht="12.75">
      <c r="A21" s="79" t="s">
        <v>128</v>
      </c>
      <c r="B21" s="107">
        <f>+B10</f>
        <v>15.020000000000003</v>
      </c>
      <c r="C21" s="107">
        <f>+D10</f>
        <v>14.979999999999988</v>
      </c>
      <c r="D21" s="105">
        <f>+C21-B21</f>
        <v>-0.040000000000015135</v>
      </c>
      <c r="E21" s="106">
        <f>+D21/B21</f>
        <v>-0.002663115845540288</v>
      </c>
    </row>
    <row r="22" spans="1:5" ht="12.75">
      <c r="A22" s="79" t="s">
        <v>129</v>
      </c>
      <c r="B22" s="80">
        <f>+Ambiente!B28</f>
        <v>209.9</v>
      </c>
      <c r="C22" s="80">
        <f>+Ambiente!C28</f>
        <v>210.7</v>
      </c>
      <c r="D22" s="105">
        <f>+C22-B22</f>
        <v>0.799999999999983</v>
      </c>
      <c r="E22" s="106">
        <f>+D22/B22</f>
        <v>0.00381133873272979</v>
      </c>
    </row>
    <row r="23" spans="1:5" ht="12.75">
      <c r="A23" s="82" t="s">
        <v>130</v>
      </c>
      <c r="B23" s="110">
        <f>+B21/B22</f>
        <v>0.07155788470700335</v>
      </c>
      <c r="C23" s="110">
        <f>+C21/C22</f>
        <v>0.07109634551495012</v>
      </c>
      <c r="D23" s="111" t="s">
        <v>161</v>
      </c>
      <c r="E23" s="8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Hera</cp:lastModifiedBy>
  <dcterms:created xsi:type="dcterms:W3CDTF">2008-08-08T14:48:29Z</dcterms:created>
  <dcterms:modified xsi:type="dcterms:W3CDTF">2008-08-11T12:26:19Z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